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D:\Google Drive Michele\In dare ed in avere\"/>
    </mc:Choice>
  </mc:AlternateContent>
  <bookViews>
    <workbookView xWindow="240" yWindow="36" windowWidth="20112" windowHeight="8016" activeTab="1" xr2:uid="{00000000-000D-0000-FFFF-FFFF00000000}"/>
  </bookViews>
  <sheets>
    <sheet name="Foglio1" sheetId="1" r:id="rId1"/>
    <sheet name="Foglio2" sheetId="2" r:id="rId2"/>
    <sheet name="Foglio3" sheetId="3" r:id="rId3"/>
    <sheet name="SP clean" sheetId="5" r:id="rId4"/>
    <sheet name="SP GR" sheetId="6" r:id="rId5"/>
    <sheet name="CE GR" sheetId="7" r:id="rId6"/>
    <sheet name="SP GR (2)" sheetId="8" r:id="rId7"/>
    <sheet name="CE GR (2)" sheetId="9" r:id="rId8"/>
    <sheet name="Derivati" sheetId="10" r:id="rId9"/>
  </sheets>
  <calcPr calcId="171027"/>
</workbook>
</file>

<file path=xl/calcChain.xml><?xml version="1.0" encoding="utf-8"?>
<calcChain xmlns="http://schemas.openxmlformats.org/spreadsheetml/2006/main">
  <c r="F147" i="8" l="1"/>
  <c r="E147" i="8"/>
  <c r="F113" i="8"/>
  <c r="E113" i="8"/>
  <c r="F106" i="8"/>
  <c r="E106" i="8"/>
  <c r="F81" i="8"/>
  <c r="E81" i="8"/>
  <c r="E83" i="8" s="1"/>
  <c r="F76" i="8"/>
  <c r="E76" i="8"/>
  <c r="F67" i="8"/>
  <c r="E67" i="8"/>
  <c r="F47" i="8"/>
  <c r="E47" i="8"/>
  <c r="F37" i="8"/>
  <c r="E37" i="8"/>
  <c r="E38" i="8" s="1"/>
  <c r="F21" i="8"/>
  <c r="E21" i="8"/>
  <c r="F14" i="8"/>
  <c r="E14" i="8"/>
  <c r="I13" i="8" s="1"/>
  <c r="C56" i="2"/>
  <c r="B55" i="2"/>
  <c r="E75" i="2"/>
  <c r="J75" i="2"/>
  <c r="J71" i="2"/>
  <c r="J70" i="2"/>
  <c r="I71" i="2"/>
  <c r="I72" i="2"/>
  <c r="I73" i="2"/>
  <c r="I74" i="2"/>
  <c r="I76" i="2" s="1"/>
  <c r="I70" i="2"/>
  <c r="F71" i="2"/>
  <c r="F70" i="2"/>
  <c r="E71" i="2"/>
  <c r="E72" i="2"/>
  <c r="E73" i="2"/>
  <c r="E70" i="2"/>
  <c r="F76" i="2"/>
  <c r="Q22" i="2"/>
  <c r="L31" i="2"/>
  <c r="I31" i="2"/>
  <c r="H4" i="10"/>
  <c r="F9" i="10"/>
  <c r="H9" i="10" s="1"/>
  <c r="D9" i="10"/>
  <c r="D7" i="10"/>
  <c r="E4" i="10"/>
  <c r="E7" i="10"/>
  <c r="E11" i="10" s="1"/>
  <c r="M23" i="10"/>
  <c r="M24" i="10" s="1"/>
  <c r="B23" i="10"/>
  <c r="B24" i="10" s="1"/>
  <c r="M11" i="10"/>
  <c r="N10" i="10" s="1"/>
  <c r="C10" i="10"/>
  <c r="B13" i="10" s="1"/>
  <c r="C7" i="10"/>
  <c r="N6" i="10"/>
  <c r="M7" i="10" s="1"/>
  <c r="M13" i="10" s="1"/>
  <c r="F20" i="9"/>
  <c r="E53" i="9"/>
  <c r="E58" i="9" s="1"/>
  <c r="D53" i="9"/>
  <c r="D58" i="9" s="1"/>
  <c r="D28" i="9"/>
  <c r="D7" i="9"/>
  <c r="D6" i="7"/>
  <c r="G42" i="8"/>
  <c r="G45" i="8"/>
  <c r="E23" i="9"/>
  <c r="D23" i="9"/>
  <c r="E17" i="9"/>
  <c r="E32" i="9" s="1"/>
  <c r="D17" i="9"/>
  <c r="D32" i="9" s="1"/>
  <c r="F14" i="9" s="1"/>
  <c r="F15" i="9" s="1"/>
  <c r="H15" i="9"/>
  <c r="G15" i="9"/>
  <c r="G127" i="8"/>
  <c r="G124" i="8"/>
  <c r="G125" i="8"/>
  <c r="O18" i="8"/>
  <c r="J17" i="8"/>
  <c r="L17" i="8" s="1"/>
  <c r="I23" i="8"/>
  <c r="L7" i="8"/>
  <c r="J7" i="8"/>
  <c r="P8" i="8"/>
  <c r="P134" i="8"/>
  <c r="J129" i="8"/>
  <c r="H97" i="8"/>
  <c r="H98" i="8"/>
  <c r="H99" i="8"/>
  <c r="H100" i="8"/>
  <c r="H101" i="8"/>
  <c r="H102" i="8"/>
  <c r="H103" i="8"/>
  <c r="L116" i="8"/>
  <c r="J116" i="8"/>
  <c r="I117" i="8"/>
  <c r="P117" i="8" s="1"/>
  <c r="J122" i="8"/>
  <c r="J115" i="8"/>
  <c r="E78" i="8"/>
  <c r="F78" i="8"/>
  <c r="F83" i="8" s="1"/>
  <c r="E50" i="8"/>
  <c r="F50" i="8"/>
  <c r="H50" i="8" s="1"/>
  <c r="G14" i="9"/>
  <c r="H6" i="9"/>
  <c r="I6" i="8"/>
  <c r="E123" i="8"/>
  <c r="G123" i="8" s="1"/>
  <c r="E122" i="8"/>
  <c r="H126" i="8" s="1"/>
  <c r="E64" i="8"/>
  <c r="E6" i="9"/>
  <c r="E11" i="9" s="1"/>
  <c r="E34" i="9" s="1"/>
  <c r="E38" i="9"/>
  <c r="E45" i="9" s="1"/>
  <c r="D6" i="9"/>
  <c r="D11" i="9" s="1"/>
  <c r="D38" i="9"/>
  <c r="D45" i="9"/>
  <c r="D52" i="7"/>
  <c r="D57" i="7" s="1"/>
  <c r="E52" i="7"/>
  <c r="E74" i="8"/>
  <c r="F122" i="8"/>
  <c r="E57" i="7"/>
  <c r="I16" i="8"/>
  <c r="F38" i="8"/>
  <c r="G47" i="8"/>
  <c r="E18" i="8"/>
  <c r="I21" i="8"/>
  <c r="E18" i="6"/>
  <c r="J32" i="6"/>
  <c r="J57" i="6" s="1"/>
  <c r="E21" i="6"/>
  <c r="K32" i="6"/>
  <c r="F78" i="6"/>
  <c r="F50" i="6"/>
  <c r="E78" i="6"/>
  <c r="E81" i="6" s="1"/>
  <c r="E83" i="6" s="1"/>
  <c r="E87" i="6" s="1"/>
  <c r="E50" i="6"/>
  <c r="E67" i="6" s="1"/>
  <c r="D31" i="7"/>
  <c r="E5" i="7"/>
  <c r="D5" i="7"/>
  <c r="D10" i="7" s="1"/>
  <c r="D33" i="7" s="1"/>
  <c r="D59" i="7" s="1"/>
  <c r="D63" i="7" s="1"/>
  <c r="J14" i="6" s="1"/>
  <c r="J16" i="6" s="1"/>
  <c r="E10" i="7"/>
  <c r="E33" i="7" s="1"/>
  <c r="E59" i="7" s="1"/>
  <c r="E63" i="7" s="1"/>
  <c r="K14" i="6" s="1"/>
  <c r="K16" i="6" s="1"/>
  <c r="E37" i="7"/>
  <c r="E44" i="7"/>
  <c r="D44" i="7"/>
  <c r="D37" i="7"/>
  <c r="E31" i="7"/>
  <c r="K57" i="6"/>
  <c r="F67" i="6"/>
  <c r="F47" i="6"/>
  <c r="F81" i="6"/>
  <c r="K23" i="6"/>
  <c r="J23" i="6"/>
  <c r="F76" i="6"/>
  <c r="F83" i="6" s="1"/>
  <c r="F87" i="6" s="1"/>
  <c r="F37" i="6"/>
  <c r="F21" i="6"/>
  <c r="F14" i="6"/>
  <c r="F38" i="6"/>
  <c r="E76" i="6"/>
  <c r="E47" i="6"/>
  <c r="E14" i="6"/>
  <c r="E37" i="6"/>
  <c r="E38" i="6" s="1"/>
  <c r="J57" i="2"/>
  <c r="J150" i="2" s="1"/>
  <c r="J158" i="2" s="1"/>
  <c r="J58" i="2"/>
  <c r="J151" i="2" s="1"/>
  <c r="E39" i="2"/>
  <c r="E42" i="2" s="1"/>
  <c r="I57" i="2" s="1"/>
  <c r="C134" i="2"/>
  <c r="I133" i="2" s="1"/>
  <c r="F141" i="2" s="1"/>
  <c r="I151" i="2" s="1"/>
  <c r="N31" i="2"/>
  <c r="N34" i="2" s="1"/>
  <c r="I59" i="2" s="1"/>
  <c r="H30" i="2"/>
  <c r="C48" i="2"/>
  <c r="K30" i="2"/>
  <c r="C45" i="2"/>
  <c r="K34" i="2"/>
  <c r="I61" i="2" s="1"/>
  <c r="I101" i="2" s="1"/>
  <c r="I102" i="2"/>
  <c r="I155" i="2" s="1"/>
  <c r="I103" i="2"/>
  <c r="I156" i="2" s="1"/>
  <c r="H156" i="2"/>
  <c r="H155" i="2"/>
  <c r="F57" i="2"/>
  <c r="F97" i="2"/>
  <c r="D152" i="2"/>
  <c r="D153" i="2"/>
  <c r="D154" i="2"/>
  <c r="D151" i="2"/>
  <c r="G151" i="2"/>
  <c r="G152" i="2"/>
  <c r="G153" i="2"/>
  <c r="L21" i="2"/>
  <c r="C36" i="2"/>
  <c r="L23" i="2" s="1"/>
  <c r="K22" i="2"/>
  <c r="C81" i="2"/>
  <c r="F99" i="2" s="1"/>
  <c r="F153" i="2" s="1"/>
  <c r="H21" i="2"/>
  <c r="H25" i="2" s="1"/>
  <c r="H23" i="2"/>
  <c r="I22" i="2"/>
  <c r="E58" i="2"/>
  <c r="E21" i="2"/>
  <c r="E22" i="2"/>
  <c r="E25" i="2" s="1"/>
  <c r="E57" i="2" s="1"/>
  <c r="B26" i="2"/>
  <c r="E23" i="2" s="1"/>
  <c r="E24" i="2"/>
  <c r="C33" i="2"/>
  <c r="F22" i="2" s="1"/>
  <c r="C39" i="2"/>
  <c r="F23" i="2" s="1"/>
  <c r="C42" i="2"/>
  <c r="F24" i="2" s="1"/>
  <c r="B109" i="2"/>
  <c r="H39" i="2"/>
  <c r="H42" i="2" s="1"/>
  <c r="I58" i="2" s="1"/>
  <c r="B118" i="2"/>
  <c r="B121" i="2"/>
  <c r="A121" i="2"/>
  <c r="A118" i="2"/>
  <c r="B155" i="2"/>
  <c r="A159" i="2"/>
  <c r="A158" i="2"/>
  <c r="J98" i="2"/>
  <c r="N23" i="2"/>
  <c r="N25" i="2" s="1"/>
  <c r="E59" i="2" s="1"/>
  <c r="E99" i="2" s="1"/>
  <c r="Q25" i="2"/>
  <c r="E60" i="2" s="1"/>
  <c r="E154" i="2" s="1"/>
  <c r="C88" i="2"/>
  <c r="I88" i="2"/>
  <c r="T81" i="2"/>
  <c r="I81" i="2"/>
  <c r="Q80" i="2" s="1"/>
  <c r="P78" i="2"/>
  <c r="M81" i="2"/>
  <c r="N82" i="2" s="1"/>
  <c r="L82" i="2"/>
  <c r="L81" i="2"/>
  <c r="E80" i="2"/>
  <c r="E87" i="2"/>
  <c r="E90" i="3"/>
  <c r="E91" i="3" s="1"/>
  <c r="C90" i="3"/>
  <c r="I90" i="3" s="1"/>
  <c r="H87" i="3"/>
  <c r="E87" i="3"/>
  <c r="C75" i="3"/>
  <c r="I75" i="3" s="1"/>
  <c r="H58" i="3"/>
  <c r="O58" i="3" s="1"/>
  <c r="P59" i="3" s="1"/>
  <c r="E33" i="3"/>
  <c r="I33" i="3" s="1"/>
  <c r="I41" i="3" s="1"/>
  <c r="V17" i="3"/>
  <c r="O14" i="3"/>
  <c r="H72" i="3"/>
  <c r="H80" i="3" s="1"/>
  <c r="O79" i="3" s="1"/>
  <c r="R82" i="3" s="1"/>
  <c r="E72" i="3"/>
  <c r="R83" i="3" s="1"/>
  <c r="V79" i="3" s="1"/>
  <c r="E74" i="3"/>
  <c r="C65" i="3"/>
  <c r="I65" i="3"/>
  <c r="I66" i="3" s="1"/>
  <c r="E64" i="3"/>
  <c r="H62" i="3"/>
  <c r="E62" i="3"/>
  <c r="V56" i="3"/>
  <c r="R58" i="3" s="1"/>
  <c r="O56" i="3"/>
  <c r="C51" i="3"/>
  <c r="I51" i="3" s="1"/>
  <c r="H48" i="3"/>
  <c r="E50" i="3"/>
  <c r="E48" i="3"/>
  <c r="E30" i="3"/>
  <c r="R43" i="3" s="1"/>
  <c r="V39" i="3"/>
  <c r="O39" i="3"/>
  <c r="C26" i="3"/>
  <c r="I26" i="3" s="1"/>
  <c r="F32" i="3" s="1"/>
  <c r="F34" i="3" s="1"/>
  <c r="H30" i="3"/>
  <c r="C34" i="3"/>
  <c r="E25" i="3"/>
  <c r="H23" i="3"/>
  <c r="E23" i="3"/>
  <c r="E3" i="3"/>
  <c r="H10" i="3" s="1"/>
  <c r="C4" i="3"/>
  <c r="I4" i="3" s="1"/>
  <c r="K181" i="2"/>
  <c r="E127" i="2"/>
  <c r="E140" i="2"/>
  <c r="E142" i="2" s="1"/>
  <c r="A134" i="2"/>
  <c r="A179" i="2"/>
  <c r="I180" i="2"/>
  <c r="E179" i="2"/>
  <c r="L174" i="2"/>
  <c r="I173" i="2"/>
  <c r="E172" i="2"/>
  <c r="B149" i="2"/>
  <c r="E153" i="2"/>
  <c r="E133" i="2"/>
  <c r="E131" i="2"/>
  <c r="C128" i="2"/>
  <c r="I127" i="2" s="1"/>
  <c r="H125" i="2"/>
  <c r="E125" i="2"/>
  <c r="R31" i="2"/>
  <c r="R34" i="2" s="1"/>
  <c r="F31" i="2"/>
  <c r="F34" i="2"/>
  <c r="B50" i="2"/>
  <c r="C50" i="2"/>
  <c r="L11" i="2"/>
  <c r="K11" i="2"/>
  <c r="G11" i="2"/>
  <c r="F11" i="2"/>
  <c r="C11" i="2"/>
  <c r="B11" i="2"/>
  <c r="M233" i="1"/>
  <c r="L233" i="1"/>
  <c r="H233" i="1"/>
  <c r="G233" i="1"/>
  <c r="D233" i="1"/>
  <c r="C233" i="1"/>
  <c r="K145" i="1"/>
  <c r="K146" i="1"/>
  <c r="K147" i="1"/>
  <c r="D130" i="1"/>
  <c r="K148" i="1" s="1"/>
  <c r="K159" i="1" s="1"/>
  <c r="J145" i="1"/>
  <c r="J146" i="1"/>
  <c r="J147" i="1"/>
  <c r="J148" i="1"/>
  <c r="H220" i="1"/>
  <c r="H211" i="1"/>
  <c r="H202" i="1"/>
  <c r="H184" i="1"/>
  <c r="H193" i="1"/>
  <c r="H175" i="1"/>
  <c r="C184" i="1"/>
  <c r="K175" i="1"/>
  <c r="J159" i="1"/>
  <c r="V28" i="1"/>
  <c r="V33" i="1" s="1"/>
  <c r="G58" i="1"/>
  <c r="Q47" i="1" s="1"/>
  <c r="Q52" i="1" s="1"/>
  <c r="P28" i="1"/>
  <c r="P33" i="1"/>
  <c r="G28" i="1"/>
  <c r="K39" i="1" s="1"/>
  <c r="K43" i="1" s="1"/>
  <c r="G27" i="1"/>
  <c r="K38" i="1"/>
  <c r="J28" i="1"/>
  <c r="F47" i="1"/>
  <c r="K32" i="1" s="1"/>
  <c r="G32" i="1"/>
  <c r="F42" i="1"/>
  <c r="K31" i="1"/>
  <c r="C85" i="1"/>
  <c r="C92" i="1"/>
  <c r="J47" i="1"/>
  <c r="J52" i="1" s="1"/>
  <c r="S38" i="1"/>
  <c r="S43" i="1"/>
  <c r="C94" i="1"/>
  <c r="C69" i="1"/>
  <c r="D54" i="1"/>
  <c r="C7" i="1"/>
  <c r="K158" i="1"/>
  <c r="K156" i="1"/>
  <c r="K157" i="1"/>
  <c r="J158" i="1"/>
  <c r="J156" i="1"/>
  <c r="F148" i="1"/>
  <c r="F159" i="1"/>
  <c r="F146" i="1"/>
  <c r="F157" i="1" s="1"/>
  <c r="C126" i="1"/>
  <c r="D120" i="1"/>
  <c r="G145" i="1" s="1"/>
  <c r="D114" i="1"/>
  <c r="D111" i="1"/>
  <c r="C105" i="1"/>
  <c r="C132" i="1" s="1"/>
  <c r="F52" i="1"/>
  <c r="M47" i="1"/>
  <c r="M52" i="1"/>
  <c r="F37" i="1"/>
  <c r="P38" i="1" s="1"/>
  <c r="D99" i="1"/>
  <c r="T47" i="1"/>
  <c r="T52" i="1"/>
  <c r="C76" i="1"/>
  <c r="D17" i="1"/>
  <c r="D13" i="1"/>
  <c r="C70" i="1"/>
  <c r="C66" i="1"/>
  <c r="C65" i="1"/>
  <c r="C68" i="1"/>
  <c r="C67" i="1"/>
  <c r="C64" i="1"/>
  <c r="D44" i="1"/>
  <c r="D39" i="1"/>
  <c r="C29" i="1"/>
  <c r="C60" i="1" s="1"/>
  <c r="F147" i="1"/>
  <c r="F158" i="1" s="1"/>
  <c r="S28" i="1"/>
  <c r="S33" i="1"/>
  <c r="P43" i="1"/>
  <c r="K30" i="1"/>
  <c r="K162" i="1"/>
  <c r="D60" i="1"/>
  <c r="N28" i="1"/>
  <c r="N33" i="1" s="1"/>
  <c r="E87" i="8" l="1"/>
  <c r="F87" i="8"/>
  <c r="E76" i="2"/>
  <c r="S42" i="3"/>
  <c r="T43" i="3" s="1"/>
  <c r="P41" i="3"/>
  <c r="B115" i="2"/>
  <c r="I98" i="2"/>
  <c r="E97" i="2"/>
  <c r="C72" i="1"/>
  <c r="G150" i="1"/>
  <c r="G156" i="1"/>
  <c r="J157" i="1"/>
  <c r="J150" i="1"/>
  <c r="L25" i="2"/>
  <c r="F58" i="2" s="1"/>
  <c r="I154" i="2"/>
  <c r="B111" i="2"/>
  <c r="B151" i="2" s="1"/>
  <c r="H34" i="2"/>
  <c r="I60" i="2" s="1"/>
  <c r="I63" i="2" s="1"/>
  <c r="K87" i="6"/>
  <c r="K91" i="6" s="1"/>
  <c r="J87" i="6"/>
  <c r="J91" i="6" s="1"/>
  <c r="D34" i="9"/>
  <c r="H172" i="2"/>
  <c r="H179" i="2" s="1"/>
  <c r="E150" i="2"/>
  <c r="E158" i="2" s="1"/>
  <c r="B114" i="2"/>
  <c r="I97" i="2"/>
  <c r="E63" i="2"/>
  <c r="I150" i="2"/>
  <c r="D132" i="1"/>
  <c r="K150" i="1"/>
  <c r="I82" i="3"/>
  <c r="S82" i="3"/>
  <c r="E151" i="2"/>
  <c r="E98" i="2"/>
  <c r="E152" i="2" s="1"/>
  <c r="H87" i="2"/>
  <c r="B116" i="2"/>
  <c r="B156" i="2" s="1"/>
  <c r="I99" i="2"/>
  <c r="I152" i="2"/>
  <c r="N38" i="1"/>
  <c r="N43" i="1" s="1"/>
  <c r="J29" i="1"/>
  <c r="J33" i="1" s="1"/>
  <c r="A173" i="2"/>
  <c r="A180" i="2" s="1"/>
  <c r="H131" i="2"/>
  <c r="S58" i="3"/>
  <c r="E100" i="2"/>
  <c r="E60" i="9"/>
  <c r="E64" i="9" s="1"/>
  <c r="F104" i="8" s="1"/>
  <c r="H78" i="8"/>
  <c r="I126" i="8"/>
  <c r="I140" i="8" s="1"/>
  <c r="F145" i="1"/>
  <c r="B110" i="2"/>
  <c r="F6" i="9"/>
  <c r="G122" i="8"/>
  <c r="J97" i="2"/>
  <c r="J76" i="2" l="1"/>
  <c r="J63" i="2"/>
  <c r="F63" i="2"/>
  <c r="F98" i="2"/>
  <c r="B150" i="2"/>
  <c r="B152" i="2" s="1"/>
  <c r="B112" i="2"/>
  <c r="H111" i="8"/>
  <c r="J132" i="8"/>
  <c r="I106" i="8"/>
  <c r="J106" i="8" s="1"/>
  <c r="G160" i="1"/>
  <c r="J160" i="1" s="1"/>
  <c r="C137" i="1"/>
  <c r="D138" i="1" s="1"/>
  <c r="I153" i="2"/>
  <c r="B117" i="2"/>
  <c r="B157" i="2" s="1"/>
  <c r="I100" i="2"/>
  <c r="H147" i="8"/>
  <c r="V58" i="3"/>
  <c r="T59" i="3"/>
  <c r="H90" i="2"/>
  <c r="S80" i="2"/>
  <c r="S83" i="2" s="1"/>
  <c r="F150" i="1"/>
  <c r="F156" i="1"/>
  <c r="F162" i="1" s="1"/>
  <c r="F177" i="8"/>
  <c r="B154" i="2"/>
  <c r="J104" i="2"/>
  <c r="E104" i="2" s="1"/>
  <c r="E105" i="2" s="1"/>
  <c r="I105" i="2"/>
  <c r="D60" i="9"/>
  <c r="D64" i="9" s="1"/>
  <c r="E104" i="8" s="1"/>
  <c r="L130" i="8"/>
  <c r="J130" i="8" s="1"/>
  <c r="J162" i="1"/>
  <c r="O82" i="3"/>
  <c r="T83" i="3"/>
  <c r="W83" i="3" s="1"/>
  <c r="G162" i="1"/>
  <c r="W43" i="3"/>
  <c r="O42" i="3"/>
  <c r="I157" i="2" l="1"/>
  <c r="F151" i="2" s="1"/>
  <c r="B160" i="2"/>
  <c r="B162" i="2" s="1"/>
  <c r="F152" i="2"/>
  <c r="F105" i="2"/>
  <c r="I104" i="8"/>
  <c r="H107" i="8"/>
  <c r="L133" i="8"/>
  <c r="J133" i="8" s="1"/>
  <c r="K91" i="8"/>
  <c r="F90" i="8"/>
  <c r="B119" i="2"/>
  <c r="B123" i="2" s="1"/>
  <c r="J105" i="2"/>
  <c r="F158" i="2" l="1"/>
  <c r="I158" i="2"/>
  <c r="J136" i="8"/>
  <c r="I131" i="8" s="1"/>
  <c r="P131" i="8" s="1"/>
  <c r="I107" i="8"/>
  <c r="H106" i="8"/>
  <c r="H108" i="8" s="1"/>
  <c r="E177" i="8"/>
  <c r="I108" i="8" l="1"/>
  <c r="I111" i="8" s="1"/>
  <c r="J107" i="8" s="1"/>
  <c r="J108" i="8" s="1"/>
  <c r="J91" i="8"/>
  <c r="E90" i="8"/>
</calcChain>
</file>

<file path=xl/sharedStrings.xml><?xml version="1.0" encoding="utf-8"?>
<sst xmlns="http://schemas.openxmlformats.org/spreadsheetml/2006/main" count="1326" uniqueCount="522">
  <si>
    <t>+ VENDITA DI GRANO</t>
  </si>
  <si>
    <t>+ VENDITA DI VINO</t>
  </si>
  <si>
    <t>- SPESE DI MANUTENZIONE</t>
  </si>
  <si>
    <t>- ACQUISTO VESTIARIO</t>
  </si>
  <si>
    <t>= SALDO DI CASSA</t>
  </si>
  <si>
    <t>Dee DARE</t>
  </si>
  <si>
    <t>Dee AVERE</t>
  </si>
  <si>
    <r>
      <t>DEBITO CON IL FABBRO (</t>
    </r>
    <r>
      <rPr>
        <i/>
        <sz val="11"/>
        <color theme="1"/>
        <rFont val="Calibri"/>
        <family val="2"/>
        <scheme val="minor"/>
      </rPr>
      <t>il fabbro dovrà avere il denaro)</t>
    </r>
  </si>
  <si>
    <r>
      <t>ACQUISTO ZAPPE (</t>
    </r>
    <r>
      <rPr>
        <i/>
        <sz val="11"/>
        <color theme="1"/>
        <rFont val="Calibri"/>
        <family val="2"/>
        <scheme val="minor"/>
      </rPr>
      <t>il fabbro ha dato le zappe al convento</t>
    </r>
    <r>
      <rPr>
        <sz val="11"/>
        <color theme="1"/>
        <rFont val="Calibri"/>
        <family val="2"/>
        <scheme val="minor"/>
      </rPr>
      <t>)</t>
    </r>
  </si>
  <si>
    <t xml:space="preserve">ACQUISTO ZAPPE </t>
  </si>
  <si>
    <t xml:space="preserve">DEBITO CON IL FABBRO </t>
  </si>
  <si>
    <r>
      <t>CREDITO VERSO CLIENTE (</t>
    </r>
    <r>
      <rPr>
        <i/>
        <sz val="11"/>
        <color theme="1"/>
        <rFont val="Calibri"/>
        <family val="2"/>
        <scheme val="minor"/>
      </rPr>
      <t>il cliente dovrà dare il denaro</t>
    </r>
    <r>
      <rPr>
        <sz val="11"/>
        <color theme="1"/>
        <rFont val="Calibri"/>
        <family val="2"/>
        <scheme val="minor"/>
      </rPr>
      <t>)</t>
    </r>
  </si>
  <si>
    <r>
      <t>VENDITA DI GRANO (</t>
    </r>
    <r>
      <rPr>
        <i/>
        <sz val="11"/>
        <color theme="1"/>
        <rFont val="Calibri"/>
        <family val="2"/>
        <scheme val="minor"/>
      </rPr>
      <t>il cliente ha avuto il grano dal convento</t>
    </r>
    <r>
      <rPr>
        <sz val="11"/>
        <color theme="1"/>
        <rFont val="Calibri"/>
        <family val="2"/>
        <scheme val="minor"/>
      </rPr>
      <t>)</t>
    </r>
  </si>
  <si>
    <r>
      <t>VENDITA DI VINO (</t>
    </r>
    <r>
      <rPr>
        <i/>
        <sz val="11"/>
        <color theme="1"/>
        <rFont val="Calibri"/>
        <family val="2"/>
        <scheme val="minor"/>
      </rPr>
      <t>il cliente ha avuto il vino dal convento</t>
    </r>
    <r>
      <rPr>
        <sz val="11"/>
        <color theme="1"/>
        <rFont val="Calibri"/>
        <family val="2"/>
        <scheme val="minor"/>
      </rPr>
      <t>)</t>
    </r>
  </si>
  <si>
    <r>
      <t>CASSA (</t>
    </r>
    <r>
      <rPr>
        <i/>
        <sz val="11"/>
        <color theme="1"/>
        <rFont val="Calibri"/>
        <family val="2"/>
        <scheme val="minor"/>
      </rPr>
      <t>il cliente ha dato il denaro</t>
    </r>
    <r>
      <rPr>
        <sz val="11"/>
        <color theme="1"/>
        <rFont val="Calibri"/>
        <family val="2"/>
        <scheme val="minor"/>
      </rPr>
      <t>)</t>
    </r>
  </si>
  <si>
    <r>
      <t>SPESE DI VESTIARIO (</t>
    </r>
    <r>
      <rPr>
        <i/>
        <sz val="11"/>
        <color theme="1"/>
        <rFont val="Calibri"/>
        <family val="2"/>
        <scheme val="minor"/>
      </rPr>
      <t>la sarta ha dato i sai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al convento</t>
    </r>
    <r>
      <rPr>
        <sz val="11"/>
        <color theme="1"/>
        <rFont val="Calibri"/>
        <family val="2"/>
        <scheme val="minor"/>
      </rPr>
      <t>)</t>
    </r>
  </si>
  <si>
    <r>
      <t>CASSA (</t>
    </r>
    <r>
      <rPr>
        <i/>
        <sz val="11"/>
        <color theme="1"/>
        <rFont val="Calibri"/>
        <family val="2"/>
        <scheme val="minor"/>
      </rPr>
      <t>il carpentiere ha avuto il denaro</t>
    </r>
    <r>
      <rPr>
        <sz val="11"/>
        <color theme="1"/>
        <rFont val="Calibri"/>
        <family val="2"/>
        <scheme val="minor"/>
      </rPr>
      <t>)</t>
    </r>
  </si>
  <si>
    <r>
      <t>CASSA (</t>
    </r>
    <r>
      <rPr>
        <i/>
        <sz val="11"/>
        <color theme="1"/>
        <rFont val="Calibri"/>
        <family val="2"/>
        <scheme val="minor"/>
      </rPr>
      <t>la sarta ha avuto il denaro</t>
    </r>
    <r>
      <rPr>
        <sz val="11"/>
        <color theme="1"/>
        <rFont val="Calibri"/>
        <family val="2"/>
        <scheme val="minor"/>
      </rPr>
      <t>)</t>
    </r>
  </si>
  <si>
    <t>Vendita di grano</t>
  </si>
  <si>
    <t>Vendita di vino</t>
  </si>
  <si>
    <t>Spese di manutenzione</t>
  </si>
  <si>
    <t>Spese di vestiario</t>
  </si>
  <si>
    <t>Vendita di grano (a credito)</t>
  </si>
  <si>
    <t>Acquisto zappe (a debito)</t>
  </si>
  <si>
    <r>
      <t>SPESE DI MANUTENZIONE (</t>
    </r>
    <r>
      <rPr>
        <i/>
        <sz val="11"/>
        <color theme="1"/>
        <rFont val="Calibri"/>
        <family val="2"/>
        <scheme val="minor"/>
      </rPr>
      <t>il carpentiere ha prestato il servizio</t>
    </r>
    <r>
      <rPr>
        <sz val="11"/>
        <color theme="1"/>
        <rFont val="Calibri"/>
        <family val="2"/>
        <scheme val="minor"/>
      </rPr>
      <t>)</t>
    </r>
  </si>
  <si>
    <t>Utile/(Perdita)</t>
  </si>
  <si>
    <t>IL LIBRO GIORNALE DEL CONVENTO</t>
  </si>
  <si>
    <t>Perdita</t>
  </si>
  <si>
    <t>Valore della produzione</t>
  </si>
  <si>
    <r>
      <t xml:space="preserve">Magazzino grano ( </t>
    </r>
    <r>
      <rPr>
        <i/>
        <sz val="11"/>
        <color theme="1"/>
        <rFont val="Calibri"/>
        <family val="2"/>
        <scheme val="minor"/>
      </rPr>
      <t>il magazzino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dovrà dare al convento il grano</t>
    </r>
    <r>
      <rPr>
        <sz val="11"/>
        <color theme="1"/>
        <rFont val="Calibri"/>
        <family val="2"/>
        <scheme val="minor"/>
      </rPr>
      <t>)</t>
    </r>
  </si>
  <si>
    <t>Costi della produzione</t>
  </si>
  <si>
    <t>Dare</t>
  </si>
  <si>
    <t>Avere</t>
  </si>
  <si>
    <t>Cassa</t>
  </si>
  <si>
    <t>Mastrino</t>
  </si>
  <si>
    <t>"Nome del conto"</t>
  </si>
  <si>
    <t>Acquisto zappe</t>
  </si>
  <si>
    <t>Debito vs fabbro</t>
  </si>
  <si>
    <t>TOTALE</t>
  </si>
  <si>
    <t>Conti patrimoniali</t>
  </si>
  <si>
    <t>Conti economici</t>
  </si>
  <si>
    <t>Variazioni patrimoniali positive</t>
  </si>
  <si>
    <t>(VP+)</t>
  </si>
  <si>
    <t>Variazioni patrimoniali negative</t>
  </si>
  <si>
    <t>(VP-)</t>
  </si>
  <si>
    <t>Variazioni economiche positive</t>
  </si>
  <si>
    <t>Variazioni economiche negative</t>
  </si>
  <si>
    <t>Attivo</t>
  </si>
  <si>
    <t>Passivo</t>
  </si>
  <si>
    <t>Costi</t>
  </si>
  <si>
    <t>Ricavi</t>
  </si>
  <si>
    <t>Magazzino grano</t>
  </si>
  <si>
    <t>Crediti vs clienti</t>
  </si>
  <si>
    <t>Vendita grano</t>
  </si>
  <si>
    <t>Vendita vino</t>
  </si>
  <si>
    <t>- ACQUISTO FIASCHI</t>
  </si>
  <si>
    <r>
      <t>VENDITA DI GRANO (</t>
    </r>
    <r>
      <rPr>
        <i/>
        <sz val="11"/>
        <color theme="1"/>
        <rFont val="Calibri"/>
        <family val="2"/>
        <scheme val="minor"/>
      </rPr>
      <t>il cliente deve avere ed ha avuto il grano dal convento</t>
    </r>
    <r>
      <rPr>
        <sz val="11"/>
        <color theme="1"/>
        <rFont val="Calibri"/>
        <family val="2"/>
        <scheme val="minor"/>
      </rPr>
      <t>)</t>
    </r>
  </si>
  <si>
    <r>
      <t>ACQUISTO ZAPPE (</t>
    </r>
    <r>
      <rPr>
        <i/>
        <sz val="11"/>
        <color theme="1"/>
        <rFont val="Calibri"/>
        <family val="2"/>
        <scheme val="minor"/>
      </rPr>
      <t>il fabbro deve dare ed ha dato le zappe al convento</t>
    </r>
    <r>
      <rPr>
        <sz val="11"/>
        <color theme="1"/>
        <rFont val="Calibri"/>
        <family val="2"/>
        <scheme val="minor"/>
      </rPr>
      <t>)</t>
    </r>
  </si>
  <si>
    <r>
      <t>CREDITO VERSO CLIENTE (</t>
    </r>
    <r>
      <rPr>
        <i/>
        <sz val="11"/>
        <color theme="1"/>
        <rFont val="Calibri"/>
        <family val="2"/>
        <scheme val="minor"/>
      </rPr>
      <t>il cliente deve dare e darà il denaro</t>
    </r>
    <r>
      <rPr>
        <sz val="11"/>
        <color theme="1"/>
        <rFont val="Calibri"/>
        <family val="2"/>
        <scheme val="minor"/>
      </rPr>
      <t>)</t>
    </r>
  </si>
  <si>
    <r>
      <t>DEBITO CON IL FABBRO (</t>
    </r>
    <r>
      <rPr>
        <i/>
        <sz val="11"/>
        <color theme="1"/>
        <rFont val="Calibri"/>
        <family val="2"/>
        <scheme val="minor"/>
      </rPr>
      <t>il fabbro deve avere ed avrà il denaro)</t>
    </r>
  </si>
  <si>
    <r>
      <t>SPESE DI VESTIARIO (</t>
    </r>
    <r>
      <rPr>
        <i/>
        <sz val="11"/>
        <color theme="1"/>
        <rFont val="Calibri"/>
        <family val="2"/>
        <scheme val="minor"/>
      </rPr>
      <t>la sarta deve dare ed ha dato i sai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al convento</t>
    </r>
    <r>
      <rPr>
        <sz val="11"/>
        <color theme="1"/>
        <rFont val="Calibri"/>
        <family val="2"/>
        <scheme val="minor"/>
      </rPr>
      <t>)</t>
    </r>
  </si>
  <si>
    <r>
      <t>CASSA (</t>
    </r>
    <r>
      <rPr>
        <i/>
        <sz val="11"/>
        <color theme="1"/>
        <rFont val="Calibri"/>
        <family val="2"/>
        <scheme val="minor"/>
      </rPr>
      <t>la sarta deve avere ed ha avuto il denaro</t>
    </r>
    <r>
      <rPr>
        <sz val="11"/>
        <color theme="1"/>
        <rFont val="Calibri"/>
        <family val="2"/>
        <scheme val="minor"/>
      </rPr>
      <t>)</t>
    </r>
  </si>
  <si>
    <r>
      <t>SPESE DI MANUTENZIONE (</t>
    </r>
    <r>
      <rPr>
        <i/>
        <sz val="11"/>
        <color theme="1"/>
        <rFont val="Calibri"/>
        <family val="2"/>
        <scheme val="minor"/>
      </rPr>
      <t>il carpentiere deve dare ed ha dato il servizio</t>
    </r>
    <r>
      <rPr>
        <sz val="11"/>
        <color theme="1"/>
        <rFont val="Calibri"/>
        <family val="2"/>
        <scheme val="minor"/>
      </rPr>
      <t>)</t>
    </r>
  </si>
  <si>
    <r>
      <t>CASSA (</t>
    </r>
    <r>
      <rPr>
        <i/>
        <sz val="11"/>
        <color theme="1"/>
        <rFont val="Calibri"/>
        <family val="2"/>
        <scheme val="minor"/>
      </rPr>
      <t>il carpentiere deve avere ed ha avuto il denaro</t>
    </r>
    <r>
      <rPr>
        <sz val="11"/>
        <color theme="1"/>
        <rFont val="Calibri"/>
        <family val="2"/>
        <scheme val="minor"/>
      </rPr>
      <t>)</t>
    </r>
  </si>
  <si>
    <r>
      <t>CASSA (</t>
    </r>
    <r>
      <rPr>
        <i/>
        <sz val="11"/>
        <color theme="1"/>
        <rFont val="Calibri"/>
        <family val="2"/>
        <scheme val="minor"/>
      </rPr>
      <t>il cliente deve dare ed ha dato il denaro</t>
    </r>
    <r>
      <rPr>
        <sz val="11"/>
        <color theme="1"/>
        <rFont val="Calibri"/>
        <family val="2"/>
        <scheme val="minor"/>
      </rPr>
      <t>)</t>
    </r>
  </si>
  <si>
    <r>
      <t>DEBITO CON IL FABBRO (</t>
    </r>
    <r>
      <rPr>
        <i/>
        <sz val="11"/>
        <color theme="1"/>
        <rFont val="Calibri"/>
        <family val="2"/>
        <scheme val="minor"/>
      </rPr>
      <t>il fabbro deve avere ed avrà il denaro al convento)</t>
    </r>
  </si>
  <si>
    <r>
      <t>ACQUISTO FIASCHI (</t>
    </r>
    <r>
      <rPr>
        <i/>
        <sz val="11"/>
        <color theme="1"/>
        <rFont val="Calibri"/>
        <family val="2"/>
        <scheme val="minor"/>
      </rPr>
      <t>il fornitore deve dare ed ha dato i fiaschi al convento</t>
    </r>
    <r>
      <rPr>
        <sz val="11"/>
        <color theme="1"/>
        <rFont val="Calibri"/>
        <family val="2"/>
        <scheme val="minor"/>
      </rPr>
      <t>)</t>
    </r>
  </si>
  <si>
    <r>
      <t>CASSA (il fornitore</t>
    </r>
    <r>
      <rPr>
        <i/>
        <sz val="11"/>
        <color theme="1"/>
        <rFont val="Calibri"/>
        <family val="2"/>
        <scheme val="minor"/>
      </rPr>
      <t xml:space="preserve"> deve avere ed ha avuto il denaro</t>
    </r>
    <r>
      <rPr>
        <sz val="11"/>
        <color theme="1"/>
        <rFont val="Calibri"/>
        <family val="2"/>
        <scheme val="minor"/>
      </rPr>
      <t>)</t>
    </r>
  </si>
  <si>
    <t>Acquisto fiaschi</t>
  </si>
  <si>
    <t>Variazione Rimanenze di grano</t>
  </si>
  <si>
    <t xml:space="preserve">SALDO </t>
  </si>
  <si>
    <r>
      <t>Magazzino fiaschi (</t>
    </r>
    <r>
      <rPr>
        <i/>
        <sz val="11"/>
        <color theme="1"/>
        <rFont val="Calibri"/>
        <family val="2"/>
        <scheme val="minor"/>
      </rPr>
      <t>il magazzino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dovrà dare al convento i fiaschi inutilizzati)</t>
    </r>
  </si>
  <si>
    <r>
      <t xml:space="preserve">Rimanenze finali fiaschi </t>
    </r>
    <r>
      <rPr>
        <i/>
        <sz val="11"/>
        <color theme="1"/>
        <rFont val="Calibri"/>
        <family val="2"/>
        <scheme val="minor"/>
      </rPr>
      <t>(il magazzino di fiaschi deve avere la sua variazione)</t>
    </r>
  </si>
  <si>
    <t>Variazione Rimanenze di fiaschi</t>
  </si>
  <si>
    <t>Acquisto Fiaschi</t>
  </si>
  <si>
    <t>Variazione rimanenze grano</t>
  </si>
  <si>
    <t>Cassa (SP)</t>
  </si>
  <si>
    <t>Debito vs fabbro (SP)</t>
  </si>
  <si>
    <t>Credito vs clienti per grano (SP)</t>
  </si>
  <si>
    <t>Magazzino Grano (SP)</t>
  </si>
  <si>
    <t>Magazzino Fiaschi (SP)</t>
  </si>
  <si>
    <t>Magazzino fiaschi</t>
  </si>
  <si>
    <t>Variazione rimanenze fiaschi</t>
  </si>
  <si>
    <t>Vendita di grano (CE)</t>
  </si>
  <si>
    <t>Vendita di vino (CE)</t>
  </si>
  <si>
    <t>Spese di manutenzione (CE)</t>
  </si>
  <si>
    <t>Spese di vestiario (CE)</t>
  </si>
  <si>
    <t>Acquisto Fiaschi (CE)</t>
  </si>
  <si>
    <t>Acquisto zappe (CE)</t>
  </si>
  <si>
    <t>Variazione rimanenze grano (CE)</t>
  </si>
  <si>
    <t>Variazione rimanenze fiaschi (CE)</t>
  </si>
  <si>
    <t>Utile d'esercizio</t>
  </si>
  <si>
    <t>UTILE D'ESERCIZIO</t>
  </si>
  <si>
    <t>PATRIMONIO NETTO</t>
  </si>
  <si>
    <t>DARE</t>
  </si>
  <si>
    <t>AVERE</t>
  </si>
  <si>
    <t>STATO PATRIMONIALE</t>
  </si>
  <si>
    <t>CONTO ECONOMICO</t>
  </si>
  <si>
    <t>Patrimonio netto</t>
  </si>
  <si>
    <t xml:space="preserve">Cassa (SP) </t>
  </si>
  <si>
    <t>ANNO X</t>
  </si>
  <si>
    <t>ANNO X+1</t>
  </si>
  <si>
    <t>SALDO 31.12.X</t>
  </si>
  <si>
    <t>SALDO 01.01.X+1</t>
  </si>
  <si>
    <t>Credito vs clienti (01.01.X+1)</t>
  </si>
  <si>
    <t>Cassa (01.01.X+1)</t>
  </si>
  <si>
    <t>Cassa (31.12.X)</t>
  </si>
  <si>
    <t>Debito vs fabbro (01.01.X+1)</t>
  </si>
  <si>
    <t>Debito vs fabbro (31.12.X)</t>
  </si>
  <si>
    <t>SCRITTURE DI APERTURA</t>
  </si>
  <si>
    <t>Credito vs clienti (31.12.X)</t>
  </si>
  <si>
    <t>STATO PATRIMONIALE (31.12.X)</t>
  </si>
  <si>
    <t>Patrimonio netto (SP)</t>
  </si>
  <si>
    <t>Magazzino Grano (31.12.X)</t>
  </si>
  <si>
    <t>Patrimonio netto (01.01.X+1)</t>
  </si>
  <si>
    <t>Patrimonio netto (31.12.X)</t>
  </si>
  <si>
    <t>Variazione rimanenze grano (01.01.X+1)</t>
  </si>
  <si>
    <t>Variazione rimanenze fiaschi (01.01.X+1)</t>
  </si>
  <si>
    <t>Variazione rimanenze fiaschi (il magazzino di fiaschi deve avere la sua variazione)</t>
  </si>
  <si>
    <t>Variazione rimanenze grano (il magazzino di grano deve avere la sua variazione)</t>
  </si>
  <si>
    <r>
      <t>Variazione rimanenze grano (</t>
    </r>
    <r>
      <rPr>
        <i/>
        <sz val="11"/>
        <color theme="1"/>
        <rFont val="Calibri"/>
        <family val="2"/>
        <scheme val="minor"/>
      </rPr>
      <t>il magazzino di grano deve avere la sua variazione</t>
    </r>
    <r>
      <rPr>
        <sz val="11"/>
        <color theme="1"/>
        <rFont val="Calibri"/>
        <family val="2"/>
        <scheme val="minor"/>
      </rPr>
      <t>)</t>
    </r>
  </si>
  <si>
    <r>
      <t>Magazzino fiaschi (</t>
    </r>
    <r>
      <rPr>
        <i/>
        <sz val="11"/>
        <color theme="1"/>
        <rFont val="Calibri"/>
        <family val="2"/>
        <scheme val="minor"/>
      </rPr>
      <t>il magazzino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dovrà dare al convento i fiaschi)</t>
    </r>
  </si>
  <si>
    <t>STATO PATRIMONIALE (01.01.X+1)</t>
  </si>
  <si>
    <t>CONTO ECONOMICO (01.01.X+1)</t>
  </si>
  <si>
    <t>Perdita d'esercizio</t>
  </si>
  <si>
    <t>Variaz. rim. grano</t>
  </si>
  <si>
    <t>Variaz. rim. fiaschi</t>
  </si>
  <si>
    <t>Crediti vs clienti (SP)</t>
  </si>
  <si>
    <t>CASSA (SP)</t>
  </si>
  <si>
    <t>CREDITI VS CLIENTI (SP)</t>
  </si>
  <si>
    <t>ACQUISTO RASTRELLI (CE)</t>
  </si>
  <si>
    <t>VENDITA DI GRANO (CE)</t>
  </si>
  <si>
    <t>VENDITA DI VINO (CE)</t>
  </si>
  <si>
    <t>ACQUISTO CANDELE (CE)</t>
  </si>
  <si>
    <t>DEBITO VS FORNITORI (SP)</t>
  </si>
  <si>
    <t>DEBITO VS FABBRO (SP)</t>
  </si>
  <si>
    <t>ACQUISTO CARRO (CE)</t>
  </si>
  <si>
    <t>MAGAZZINO GRANO</t>
  </si>
  <si>
    <t>VARIAZIONE RIMANENZE GRANO</t>
  </si>
  <si>
    <t>MAGAZZINO FIASCHI</t>
  </si>
  <si>
    <t>VARIAZIONE RIMANENZE FIASCHI</t>
  </si>
  <si>
    <t>Acquisto candele (CE)</t>
  </si>
  <si>
    <t>Debito vs fornitori (SP)</t>
  </si>
  <si>
    <t>Acquisto carro</t>
  </si>
  <si>
    <t>Variaz. rim. fiaschi (CE)</t>
  </si>
  <si>
    <t xml:space="preserve"> Variaz. rim. grano (CE)</t>
  </si>
  <si>
    <t>Acquisto rastrelli (CE)</t>
  </si>
  <si>
    <t>STATO PATRIMONIALE (31.12.X+1)</t>
  </si>
  <si>
    <t>CONTO ECONOMICO (31.12.X+1)</t>
  </si>
  <si>
    <t>Magazzino grano (SP)</t>
  </si>
  <si>
    <t>Magazzino fiaschi (SP)</t>
  </si>
  <si>
    <t>SALDO</t>
  </si>
  <si>
    <t>Acquisto candele</t>
  </si>
  <si>
    <t>Acquisto rastrelli</t>
  </si>
  <si>
    <t>Variaz. Rim. Fiaschi</t>
  </si>
  <si>
    <t>Variaz. Rim. Grano</t>
  </si>
  <si>
    <t>Magazzino Fiaschi</t>
  </si>
  <si>
    <t>Magazzino Grano</t>
  </si>
  <si>
    <t>Debito vs fornitori</t>
  </si>
  <si>
    <t>Saldo al 01.01.X+1</t>
  </si>
  <si>
    <t>Saldo al 31.12.X+1</t>
  </si>
  <si>
    <t>Magazzino Fiaschi (31.12.X)</t>
  </si>
  <si>
    <t>31.12.X+1</t>
  </si>
  <si>
    <t>Cespite Carro (SP)</t>
  </si>
  <si>
    <t>Acquisto carro (CE)</t>
  </si>
  <si>
    <t>Quota Ammortamento (CE)</t>
  </si>
  <si>
    <t>Quota ammortamento</t>
  </si>
  <si>
    <t>Valore netto contabile</t>
  </si>
  <si>
    <t>Cespite Carro (SP X+1)</t>
  </si>
  <si>
    <t>Costo storico</t>
  </si>
  <si>
    <t>Cespite Carro</t>
  </si>
  <si>
    <t xml:space="preserve">Quota ammortamento </t>
  </si>
  <si>
    <t>Cespite Carro (SP X+2)</t>
  </si>
  <si>
    <t>Plusvalenza (CE)</t>
  </si>
  <si>
    <t>Cassa (SP X+2)</t>
  </si>
  <si>
    <t>Plusvalenza (CE X+2)</t>
  </si>
  <si>
    <t>Anno X+2</t>
  </si>
  <si>
    <t>Minusvalenza (CE)</t>
  </si>
  <si>
    <t>Minusvalenza (CE X+2)</t>
  </si>
  <si>
    <t>Assicurazioni (CE)</t>
  </si>
  <si>
    <t>30.06.2017</t>
  </si>
  <si>
    <t>31.12.2017</t>
  </si>
  <si>
    <t>Risconti attivi (SP)</t>
  </si>
  <si>
    <t>Risconti Attivi (SP)</t>
  </si>
  <si>
    <t>01.01.2018</t>
  </si>
  <si>
    <t>Scritture di apertura</t>
  </si>
  <si>
    <t>Ricavi assistenza (CE)</t>
  </si>
  <si>
    <t>Risconti passivi (SP)</t>
  </si>
  <si>
    <t>Risconti Passivi (SP)</t>
  </si>
  <si>
    <t>Ratei attivi (SP)</t>
  </si>
  <si>
    <t>Interessi attivi (CE)</t>
  </si>
  <si>
    <t>30.06.2018</t>
  </si>
  <si>
    <t>Saldo di apertura</t>
  </si>
  <si>
    <t>Interessi passivi (CE)</t>
  </si>
  <si>
    <t>Ratei passivi (SP)</t>
  </si>
  <si>
    <t>28.02.2018</t>
  </si>
  <si>
    <t>IL LIBRO MASTRO DEL CONVENTO</t>
  </si>
  <si>
    <t>ACCANTONAMENTO SVAL. CREDITI (CE)</t>
  </si>
  <si>
    <t>FONDO SVAL. CREDITI (SP)</t>
  </si>
  <si>
    <t>Accantonamento sval. Crediti</t>
  </si>
  <si>
    <t>Fondo sval. crediti (SP)</t>
  </si>
  <si>
    <t>Accantonamento sval. crediti (CE)</t>
  </si>
  <si>
    <t>PERDITA SU CREDITI (CE)</t>
  </si>
  <si>
    <t>Perdita su crediti (CE)</t>
  </si>
  <si>
    <t>Saldo iniziale</t>
  </si>
  <si>
    <t>Saldo finale</t>
  </si>
  <si>
    <t>Perdita su crediti</t>
  </si>
  <si>
    <t>Fondo sval. Crediti</t>
  </si>
  <si>
    <t>TOTALE (I)</t>
  </si>
  <si>
    <t>TOTALE PATRIMONIO NETTO (A)</t>
  </si>
  <si>
    <t>TOTALE II</t>
  </si>
  <si>
    <t>TOTALE FONDI PER RISCHI E ONERI (B)</t>
  </si>
  <si>
    <t>11bis. debiti verso imprese sottoposte al controllo delle controllanti;</t>
  </si>
  <si>
    <t>TOTALE III</t>
  </si>
  <si>
    <t>TOTALE IMMOBILIZZAZIONI (B)</t>
  </si>
  <si>
    <t>TOTALE DEBITI (D)</t>
  </si>
  <si>
    <t>TOTALE I</t>
  </si>
  <si>
    <t>5 bis. crediti tributari.</t>
  </si>
  <si>
    <t>5 ter. imposte anticipate.</t>
  </si>
  <si>
    <t>5 quater. verso altri</t>
  </si>
  <si>
    <t>3bis. partecipazioni in imprese sottoposte al controllo delle controllanti;</t>
  </si>
  <si>
    <t>TOTALE IV</t>
  </si>
  <si>
    <t>TOTALE ATTIVO CIRCOLANTE (C)</t>
  </si>
  <si>
    <r>
      <t>2.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per imposte, anche differite;</t>
    </r>
  </si>
  <si>
    <r>
      <t>3.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strumenti finanziari derivati passivi.</t>
    </r>
  </si>
  <si>
    <r>
      <t>4.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altri.</t>
    </r>
  </si>
  <si>
    <t xml:space="preserve">    c.   imprese controllanti</t>
  </si>
  <si>
    <t xml:space="preserve">    d bis. altre imprese.</t>
  </si>
  <si>
    <t xml:space="preserve">    d bis. verso altri.</t>
  </si>
  <si>
    <r>
      <t>A.</t>
    </r>
    <r>
      <rPr>
        <b/>
        <sz val="7"/>
        <color rgb="FF222222"/>
        <rFont val="Times New Roman"/>
        <family val="1"/>
      </rPr>
      <t xml:space="preserve">   </t>
    </r>
    <r>
      <rPr>
        <b/>
        <sz val="10.5"/>
        <color rgb="FF222222"/>
        <rFont val="Arial"/>
        <family val="2"/>
      </rPr>
      <t>Patrimonio netto:</t>
    </r>
  </si>
  <si>
    <r>
      <rPr>
        <sz val="10.5"/>
        <color rgb="FF222222"/>
        <rFont val="Arial"/>
        <family val="2"/>
      </rPr>
      <t>I.</t>
    </r>
    <r>
      <rPr>
        <sz val="7"/>
        <color rgb="FF222222"/>
        <rFont val="Times New Roman"/>
        <family val="1"/>
      </rPr>
      <t xml:space="preserve">        </t>
    </r>
    <r>
      <rPr>
        <sz val="10.5"/>
        <color rgb="FF222222"/>
        <rFont val="Arial"/>
        <family val="2"/>
      </rPr>
      <t>Capitale sociale.</t>
    </r>
  </si>
  <si>
    <r>
      <rPr>
        <sz val="10.5"/>
        <color rgb="FF222222"/>
        <rFont val="Arial"/>
        <family val="2"/>
      </rPr>
      <t>II.</t>
    </r>
    <r>
      <rPr>
        <sz val="7"/>
        <color rgb="FF222222"/>
        <rFont val="Times New Roman"/>
        <family val="1"/>
      </rPr>
      <t xml:space="preserve">       </t>
    </r>
    <r>
      <rPr>
        <sz val="10.5"/>
        <color rgb="FF222222"/>
        <rFont val="Arial"/>
        <family val="2"/>
      </rPr>
      <t>Riserva da sovrapprezzo delle azioni.</t>
    </r>
  </si>
  <si>
    <r>
      <rPr>
        <sz val="10.5"/>
        <color rgb="FF222222"/>
        <rFont val="Arial"/>
        <family val="2"/>
      </rPr>
      <t>III.</t>
    </r>
    <r>
      <rPr>
        <sz val="7"/>
        <color rgb="FF222222"/>
        <rFont val="Times New Roman"/>
        <family val="1"/>
      </rPr>
      <t xml:space="preserve">        </t>
    </r>
    <r>
      <rPr>
        <sz val="10.5"/>
        <color rgb="FF222222"/>
        <rFont val="Arial"/>
        <family val="2"/>
      </rPr>
      <t>Riserve di rivalutazione.</t>
    </r>
  </si>
  <si>
    <r>
      <rPr>
        <sz val="10.5"/>
        <color rgb="FF222222"/>
        <rFont val="Arial"/>
        <family val="2"/>
      </rPr>
      <t>IV.</t>
    </r>
    <r>
      <rPr>
        <sz val="7"/>
        <color rgb="FF222222"/>
        <rFont val="Times New Roman"/>
        <family val="1"/>
      </rPr>
      <t xml:space="preserve">        </t>
    </r>
    <r>
      <rPr>
        <sz val="10.5"/>
        <color rgb="FF222222"/>
        <rFont val="Arial"/>
        <family val="2"/>
      </rPr>
      <t>Riserva legale.</t>
    </r>
  </si>
  <si>
    <r>
      <rPr>
        <sz val="10.5"/>
        <color rgb="FF222222"/>
        <rFont val="Arial"/>
        <family val="2"/>
      </rPr>
      <t>V.</t>
    </r>
    <r>
      <rPr>
        <sz val="7"/>
        <color rgb="FF222222"/>
        <rFont val="Times New Roman"/>
        <family val="1"/>
      </rPr>
      <t xml:space="preserve">       </t>
    </r>
    <r>
      <rPr>
        <sz val="10.5"/>
        <color rgb="FF222222"/>
        <rFont val="Arial"/>
        <family val="2"/>
      </rPr>
      <t>Riserve statutarie.</t>
    </r>
  </si>
  <si>
    <r>
      <rPr>
        <sz val="10.5"/>
        <color rgb="FF222222"/>
        <rFont val="Arial"/>
        <family val="2"/>
      </rPr>
      <t>VI.</t>
    </r>
    <r>
      <rPr>
        <sz val="7"/>
        <color rgb="FF222222"/>
        <rFont val="Times New Roman"/>
        <family val="1"/>
      </rPr>
      <t xml:space="preserve">        </t>
    </r>
    <r>
      <rPr>
        <sz val="10.5"/>
        <color rgb="FF222222"/>
        <rFont val="Arial"/>
        <family val="2"/>
      </rPr>
      <t>Altre riserve, distintamente indicate.</t>
    </r>
  </si>
  <si>
    <r>
      <rPr>
        <sz val="10.5"/>
        <color rgb="FF222222"/>
        <rFont val="Arial"/>
        <family val="2"/>
      </rPr>
      <t>VII.</t>
    </r>
    <r>
      <rPr>
        <sz val="7"/>
        <color rgb="FF222222"/>
        <rFont val="Times New Roman"/>
        <family val="1"/>
      </rPr>
      <t xml:space="preserve">        </t>
    </r>
    <r>
      <rPr>
        <sz val="10.5"/>
        <color rgb="FF222222"/>
        <rFont val="Arial"/>
        <family val="2"/>
      </rPr>
      <t>Riserva per operazioni di copertura dei flussi finanziari attesi.</t>
    </r>
  </si>
  <si>
    <r>
      <rPr>
        <sz val="10.5"/>
        <color rgb="FF222222"/>
        <rFont val="Arial"/>
        <family val="2"/>
      </rPr>
      <t>VIII.</t>
    </r>
    <r>
      <rPr>
        <sz val="7"/>
        <color rgb="FF222222"/>
        <rFont val="Times New Roman"/>
        <family val="1"/>
      </rPr>
      <t xml:space="preserve">        </t>
    </r>
    <r>
      <rPr>
        <sz val="10.5"/>
        <color rgb="FF222222"/>
        <rFont val="Arial"/>
        <family val="2"/>
      </rPr>
      <t>Utili (perdite) portati a nuovo.</t>
    </r>
  </si>
  <si>
    <r>
      <rPr>
        <sz val="10.5"/>
        <color rgb="FF222222"/>
        <rFont val="Arial"/>
        <family val="2"/>
      </rPr>
      <t>IX.</t>
    </r>
    <r>
      <rPr>
        <sz val="7"/>
        <color rgb="FF222222"/>
        <rFont val="Times New Roman"/>
        <family val="1"/>
      </rPr>
      <t xml:space="preserve">        </t>
    </r>
    <r>
      <rPr>
        <sz val="10.5"/>
        <color rgb="FF222222"/>
        <rFont val="Arial"/>
        <family val="2"/>
      </rPr>
      <t>Utile (perdita) dell'esercizio.</t>
    </r>
  </si>
  <si>
    <r>
      <rPr>
        <sz val="10.5"/>
        <color rgb="FF222222"/>
        <rFont val="Arial"/>
        <family val="2"/>
      </rPr>
      <t>X.</t>
    </r>
    <r>
      <rPr>
        <sz val="7"/>
        <color rgb="FF222222"/>
        <rFont val="Times New Roman"/>
        <family val="1"/>
      </rPr>
      <t xml:space="preserve">       </t>
    </r>
    <r>
      <rPr>
        <sz val="10.5"/>
        <color rgb="FF222222"/>
        <rFont val="Arial"/>
        <family val="2"/>
      </rPr>
      <t>Riserva negativa per azioni proprie in portafoglio.</t>
    </r>
  </si>
  <si>
    <r>
      <t>1.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per trattamento quiescenza ed obblighi simili;</t>
    </r>
  </si>
  <si>
    <r>
      <t>B.</t>
    </r>
    <r>
      <rPr>
        <b/>
        <sz val="7"/>
        <color rgb="FF222222"/>
        <rFont val="Times New Roman"/>
        <family val="1"/>
      </rPr>
      <t xml:space="preserve">   </t>
    </r>
    <r>
      <rPr>
        <b/>
        <sz val="10.5"/>
        <color rgb="FF222222"/>
        <rFont val="Arial"/>
        <family val="2"/>
      </rPr>
      <t>Fondi per rischi e oneri</t>
    </r>
  </si>
  <si>
    <r>
      <t>C.</t>
    </r>
    <r>
      <rPr>
        <b/>
        <sz val="7"/>
        <color rgb="FF222222"/>
        <rFont val="Times New Roman"/>
        <family val="1"/>
      </rPr>
      <t xml:space="preserve">   </t>
    </r>
    <r>
      <rPr>
        <b/>
        <sz val="10.5"/>
        <color rgb="FF222222"/>
        <rFont val="Arial"/>
        <family val="2"/>
      </rPr>
      <t>Trattamento di fine rapporto di lavoro subordinato</t>
    </r>
  </si>
  <si>
    <r>
      <t>D.</t>
    </r>
    <r>
      <rPr>
        <b/>
        <sz val="7"/>
        <color rgb="FF222222"/>
        <rFont val="Times New Roman"/>
        <family val="1"/>
      </rPr>
      <t xml:space="preserve">   </t>
    </r>
    <r>
      <rPr>
        <b/>
        <sz val="10.5"/>
        <color rgb="FF222222"/>
        <rFont val="Arial"/>
        <family val="2"/>
      </rPr>
      <t>Debiti, con separata indicazione, per ciascuna voce, degli importi esigibili oltre l'esercizio successivo:</t>
    </r>
  </si>
  <si>
    <r>
      <t>1.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obbligazioni;</t>
    </r>
  </si>
  <si>
    <r>
      <t>2.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obbligazioni convertibili;</t>
    </r>
  </si>
  <si>
    <r>
      <t>3.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debiti verso soci per finanziamenti;</t>
    </r>
  </si>
  <si>
    <r>
      <t>4.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debiti verso banche;</t>
    </r>
  </si>
  <si>
    <r>
      <t>5.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debiti verso altri finanziatori;</t>
    </r>
  </si>
  <si>
    <r>
      <t>6.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acconti;</t>
    </r>
  </si>
  <si>
    <r>
      <t>7.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debiti verso fornitori;</t>
    </r>
  </si>
  <si>
    <r>
      <t>8.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debiti rappresentati da titoli di credito;</t>
    </r>
  </si>
  <si>
    <r>
      <t>9.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debiti verso imprese controllate;</t>
    </r>
  </si>
  <si>
    <r>
      <t>10.</t>
    </r>
    <r>
      <rPr>
        <sz val="7"/>
        <color rgb="FF222222"/>
        <rFont val="Times New Roman"/>
        <family val="1"/>
      </rPr>
      <t xml:space="preserve">     </t>
    </r>
    <r>
      <rPr>
        <sz val="10.5"/>
        <color rgb="FF222222"/>
        <rFont val="Arial"/>
        <family val="2"/>
      </rPr>
      <t>debiti verso imprese collegate;</t>
    </r>
  </si>
  <si>
    <r>
      <t>11.</t>
    </r>
    <r>
      <rPr>
        <sz val="7"/>
        <color rgb="FF222222"/>
        <rFont val="Times New Roman"/>
        <family val="1"/>
      </rPr>
      <t xml:space="preserve">  </t>
    </r>
    <r>
      <rPr>
        <sz val="10.5"/>
        <color rgb="FF222222"/>
        <rFont val="Arial"/>
        <family val="2"/>
      </rPr>
      <t>debiti verso controllanti;</t>
    </r>
  </si>
  <si>
    <r>
      <t>12.</t>
    </r>
    <r>
      <rPr>
        <sz val="7"/>
        <color rgb="FF222222"/>
        <rFont val="Times New Roman"/>
        <family val="1"/>
      </rPr>
      <t xml:space="preserve">  </t>
    </r>
    <r>
      <rPr>
        <sz val="10.5"/>
        <color rgb="FF222222"/>
        <rFont val="Arial"/>
        <family val="2"/>
      </rPr>
      <t>debiti tributari;</t>
    </r>
  </si>
  <si>
    <r>
      <t>13.</t>
    </r>
    <r>
      <rPr>
        <sz val="7"/>
        <color rgb="FF222222"/>
        <rFont val="Times New Roman"/>
        <family val="1"/>
      </rPr>
      <t xml:space="preserve">  </t>
    </r>
    <r>
      <rPr>
        <sz val="10.5"/>
        <color rgb="FF222222"/>
        <rFont val="Arial"/>
        <family val="2"/>
      </rPr>
      <t>debiti verso istituti di previdenza e di sicurezza sociale;</t>
    </r>
  </si>
  <si>
    <r>
      <t>14.</t>
    </r>
    <r>
      <rPr>
        <sz val="7"/>
        <color rgb="FF222222"/>
        <rFont val="Times New Roman"/>
        <family val="1"/>
      </rPr>
      <t xml:space="preserve">  </t>
    </r>
    <r>
      <rPr>
        <sz val="10.5"/>
        <color rgb="FF222222"/>
        <rFont val="Arial"/>
        <family val="2"/>
      </rPr>
      <t>altri debiti.</t>
    </r>
  </si>
  <si>
    <r>
      <t>E.</t>
    </r>
    <r>
      <rPr>
        <b/>
        <sz val="7"/>
        <color rgb="FF222222"/>
        <rFont val="Times New Roman"/>
        <family val="1"/>
      </rPr>
      <t xml:space="preserve">   </t>
    </r>
    <r>
      <rPr>
        <b/>
        <sz val="10.5"/>
        <color rgb="FF222222"/>
        <rFont val="Arial"/>
        <family val="2"/>
      </rPr>
      <t>Ratei e risconti, con separata indicazione dell'aggio su prestiti</t>
    </r>
  </si>
  <si>
    <t>TOTALE ATTIVO = A + B + C + D</t>
  </si>
  <si>
    <t>TOTALE PASSIVO = A + B + C + D + E</t>
  </si>
  <si>
    <t xml:space="preserve">    c.   verso imprese controllanti</t>
  </si>
  <si>
    <t>Versamenti in conto aumento capitale</t>
  </si>
  <si>
    <t>Altre riserve</t>
  </si>
  <si>
    <t>I.        Capitale sociale.</t>
  </si>
  <si>
    <t>II.       Riserva da sovrapprezzo delle azioni.</t>
  </si>
  <si>
    <t>III.        Riserve di rivalutazione.</t>
  </si>
  <si>
    <t>1. costi di impianto e di ampliamento;</t>
  </si>
  <si>
    <t>IV.        Riserva legale.</t>
  </si>
  <si>
    <t>V.       Riserve statutarie.</t>
  </si>
  <si>
    <t>3. diritti di brevetto industriale e diritti di utilizzazione delle opere dell'ingegno;</t>
  </si>
  <si>
    <t>VI.        Altre riserve, distintamente indicate.</t>
  </si>
  <si>
    <t>4. concessioni, licenze, marchi e diritti simili;</t>
  </si>
  <si>
    <t>5. avviamento;</t>
  </si>
  <si>
    <t>6. immobilizzazioni in corso e acconti;</t>
  </si>
  <si>
    <t>VII.        Riserva per operazioni di copertura dei flussi finanziari attesi.</t>
  </si>
  <si>
    <t>7. altre.</t>
  </si>
  <si>
    <t>VIII.        Utili (perdite) portati a nuovo.</t>
  </si>
  <si>
    <t>IX.        Utile (perdita) dell'esercizio.</t>
  </si>
  <si>
    <t>X.       Riserva negativa per azioni proprie in portafoglio.</t>
  </si>
  <si>
    <t>1. terreni e fabbricati;</t>
  </si>
  <si>
    <t>2. impianti e macchinari;</t>
  </si>
  <si>
    <t>3. attrezzature industriali e commerciali;</t>
  </si>
  <si>
    <t>B.   Fondi per rischi e oneri</t>
  </si>
  <si>
    <t>4. altri beni;</t>
  </si>
  <si>
    <t>1.     per trattamento quiescenza ed obblighi simili;</t>
  </si>
  <si>
    <t>5. immobilizzazioni in corso e acconti.</t>
  </si>
  <si>
    <t>2.     per imposte, anche differite;</t>
  </si>
  <si>
    <t>3.     strumenti finanziari derivati passivi.</t>
  </si>
  <si>
    <t>4.     altri.</t>
  </si>
  <si>
    <t>1. Partecipazioni in:</t>
  </si>
  <si>
    <t xml:space="preserve">    a.     imprese controllate</t>
  </si>
  <si>
    <t xml:space="preserve">    b.     imprese collegate</t>
  </si>
  <si>
    <t xml:space="preserve">    d.     Imprese sottoposto al controllo delle controllanti</t>
  </si>
  <si>
    <t>1.     obbligazioni;</t>
  </si>
  <si>
    <t>2.     obbligazioni convertibili;</t>
  </si>
  <si>
    <t>2. Crediti:</t>
  </si>
  <si>
    <t>3.     debiti verso soci per finanziamenti;</t>
  </si>
  <si>
    <t xml:space="preserve">    a.     verso imprese controllate</t>
  </si>
  <si>
    <t>4.     debiti verso banche;</t>
  </si>
  <si>
    <t xml:space="preserve">    b.     verso imprese collegate</t>
  </si>
  <si>
    <t>5.     debiti verso altri finanziatori;</t>
  </si>
  <si>
    <t>6.     acconti;</t>
  </si>
  <si>
    <t xml:space="preserve">    d.     verso imprese sottoposto al controllo delle controllanti</t>
  </si>
  <si>
    <t>7.     debiti verso fornitori;</t>
  </si>
  <si>
    <t>8.     debiti rappresentati da titoli di credito;</t>
  </si>
  <si>
    <t>3. Altri titoli;</t>
  </si>
  <si>
    <t>9.     debiti verso imprese controllate;</t>
  </si>
  <si>
    <t>4. Strumenti finanziari e derivati attivi</t>
  </si>
  <si>
    <t>10.     debiti verso imprese collegate;</t>
  </si>
  <si>
    <t>11.  debiti verso controllanti;</t>
  </si>
  <si>
    <t>12.  debiti tributari;</t>
  </si>
  <si>
    <t>13.  debiti verso istituti di previdenza e di sicurezza sociale;</t>
  </si>
  <si>
    <t>14.  altri debiti.</t>
  </si>
  <si>
    <t>1. materie prime, sussidiarie e di consumo;</t>
  </si>
  <si>
    <t>2. prodotti in corso di lavorazione e semilavorati;</t>
  </si>
  <si>
    <t>3. lavori in corso su ordinazione;</t>
  </si>
  <si>
    <t>4. prodotti finiti e merci;</t>
  </si>
  <si>
    <t>5. acconti.</t>
  </si>
  <si>
    <t>1. verso clienti;</t>
  </si>
  <si>
    <t xml:space="preserve">    a.     Entro l'esercizio successivo</t>
  </si>
  <si>
    <t xml:space="preserve">    b.     Oltre l'esercizio successivo</t>
  </si>
  <si>
    <t>2. verso imprese controllate;</t>
  </si>
  <si>
    <t>3. verso imprese collegate;</t>
  </si>
  <si>
    <t>4. verso controllanti;</t>
  </si>
  <si>
    <t>5. verso imprese sottoposte al controllo delle controllanti.</t>
  </si>
  <si>
    <t>1. partecipazioni in imprese controllate;</t>
  </si>
  <si>
    <t>2. partecipazioni in imprese collegate;</t>
  </si>
  <si>
    <t>3. partecipazioni in imprese controllanti;</t>
  </si>
  <si>
    <t>4. altre partecipazioni;</t>
  </si>
  <si>
    <t>6. altri titoli.</t>
  </si>
  <si>
    <t>1. depositi bancari e postali;</t>
  </si>
  <si>
    <t>2. assegni;</t>
  </si>
  <si>
    <t>3. denaro e valori in cassa;</t>
  </si>
  <si>
    <t>I.        Rimanenze</t>
  </si>
  <si>
    <t>II.       Crediti, con separata indicazione per ciascuna voce, degli importi esigibili oltre l'esercizio successivo:</t>
  </si>
  <si>
    <t>III.        Attività finanziarie che non costituiscono immobilizzazioni</t>
  </si>
  <si>
    <t>IV.        Disponibilità liquide:</t>
  </si>
  <si>
    <t>A.   Crediti verso soci per versamenti ancora dovuti, con separata indicazione della parte già richiamata</t>
  </si>
  <si>
    <t>B.   Immobilizzazioni</t>
  </si>
  <si>
    <r>
      <t>I.        Immobilizzazioni </t>
    </r>
    <r>
      <rPr>
        <i/>
        <sz val="12"/>
        <color rgb="FF222222"/>
        <rFont val="Calibri"/>
        <family val="2"/>
        <scheme val="minor"/>
      </rPr>
      <t>immateriali</t>
    </r>
    <r>
      <rPr>
        <sz val="12"/>
        <color rgb="FF222222"/>
        <rFont val="Calibri"/>
        <family val="2"/>
        <scheme val="minor"/>
      </rPr>
      <t>:</t>
    </r>
  </si>
  <si>
    <r>
      <t>II.       Immobilizzazioni </t>
    </r>
    <r>
      <rPr>
        <i/>
        <sz val="12"/>
        <color rgb="FF222222"/>
        <rFont val="Calibri"/>
        <family val="2"/>
        <scheme val="minor"/>
      </rPr>
      <t>materiali</t>
    </r>
    <r>
      <rPr>
        <sz val="12"/>
        <color rgb="FF222222"/>
        <rFont val="Calibri"/>
        <family val="2"/>
        <scheme val="minor"/>
      </rPr>
      <t>:</t>
    </r>
  </si>
  <si>
    <r>
      <t>III.        Immobilizzazioni </t>
    </r>
    <r>
      <rPr>
        <i/>
        <sz val="12"/>
        <color rgb="FF222222"/>
        <rFont val="Calibri"/>
        <family val="2"/>
        <scheme val="minor"/>
      </rPr>
      <t>finanziarie</t>
    </r>
    <r>
      <rPr>
        <sz val="12"/>
        <color rgb="FF222222"/>
        <rFont val="Calibri"/>
        <family val="2"/>
        <scheme val="minor"/>
      </rPr>
      <t>, con separata indicazione, per ciascuna voce dei crediti, degli importi esigibili entro l'esercizio successivo:</t>
    </r>
  </si>
  <si>
    <t>C.   Attivo circolante</t>
  </si>
  <si>
    <t>D.   Ratei e risconti, con separata indicazione del disaggio su prestiti</t>
  </si>
  <si>
    <t>3. diritti di brevetto industriale e opere dell'ingegno;</t>
  </si>
  <si>
    <t>2. costi di sviluppo;</t>
  </si>
  <si>
    <t>5. Strumenti finanziari derivati attivi</t>
  </si>
  <si>
    <t>2. costi di  sviluppo;</t>
  </si>
  <si>
    <t xml:space="preserve">    c.     verso imprese controllanti</t>
  </si>
  <si>
    <t>B.   IMMOBILIZZAZIONI</t>
  </si>
  <si>
    <t>A.   CREDITI VERSO SOCI PER VERSAMENTI ANCORA DOVUTI</t>
  </si>
  <si>
    <t>A.   PATRIMONIO NETTO:</t>
  </si>
  <si>
    <t>C.   ATTIVO CIRCOLANTE</t>
  </si>
  <si>
    <t>D.   RATEI E RISCONTI</t>
  </si>
  <si>
    <t>E.   RATEI E RISCONTI</t>
  </si>
  <si>
    <t>C.   TRATTAMENTO DI FINE RAPPORTO DI LAVORO SUBORDINATO</t>
  </si>
  <si>
    <t>D.   DEBITI</t>
  </si>
  <si>
    <t>II.       Crediti:</t>
  </si>
  <si>
    <t>I.        Immobilizzazioni immateriali:</t>
  </si>
  <si>
    <t>II.       Immobilizzazioni materiali:</t>
  </si>
  <si>
    <t>III.        Immobilizzazioni finanziarie:</t>
  </si>
  <si>
    <t>a) salari e stipendi;</t>
  </si>
  <si>
    <t>b) oneri sociali;</t>
  </si>
  <si>
    <t>c) trattamento di fine rapporto;</t>
  </si>
  <si>
    <t>d) trattamento di quiescenza e simili;</t>
  </si>
  <si>
    <t>e) altri costi;</t>
  </si>
  <si>
    <t>a) ammortamento delle immobilizzazioni immateriali;</t>
  </si>
  <si>
    <t>b) ammortamento delle immobilizzazioni materiali;</t>
  </si>
  <si>
    <t>c) altre svalutazioni delle immobilizzazioni;</t>
  </si>
  <si>
    <t>d) svalutazioni dei crediti compresi nell'attivo circolante e delle disponibilità liquide;</t>
  </si>
  <si>
    <t>DIFFERENZA TRA VALORE E COSTI DELLA PRODUZIONE (A-B)</t>
  </si>
  <si>
    <t>a) da crediti iscritti nelle immobilizzazioni, con separata indicazione di quelli da imprese controllate e collegate e di quelli da controllanti;</t>
  </si>
  <si>
    <t>b) da titoli iscritti nelle immobilizzazioni che non costituiscono partecipazioni;</t>
  </si>
  <si>
    <t>c) da titoli iscritti nell'attivo circolante che non costituiscono partecipazioni;</t>
  </si>
  <si>
    <t>d) proventi diversi dai precedenti, con separata indicazione di quelli da imprese controllate e collegate e di quelli da controllanti;</t>
  </si>
  <si>
    <t>a) di partecipazioni;</t>
  </si>
  <si>
    <t>b) di immobilizzazioni finanziarie che non costituiscono partecipazioni;</t>
  </si>
  <si>
    <t>c) di titoli iscritti all'attivo circolante che non costituiscono partecipazioni;</t>
  </si>
  <si>
    <t>c) di titoli iscritti nell'attivo circolante che non costituiscono partecipazioni;</t>
  </si>
  <si>
    <t>A.   VALORE DELLA PRODUZIONE</t>
  </si>
  <si>
    <t>TOTALE VALORE DELLA PRODUZIONE (A)</t>
  </si>
  <si>
    <t xml:space="preserve">B.   COSTI DELLA PRODUZIONE </t>
  </si>
  <si>
    <t>TOTALE COSTI DELLA PRODUZIONE (B)</t>
  </si>
  <si>
    <t>C.   PROVENTI E ONERI FINANZIARI</t>
  </si>
  <si>
    <t>1) Ricavi delle vendite e delle prestazioni;</t>
  </si>
  <si>
    <t>2) Variazioni delle rimanenze di prodotti in corso di lavorazione, semilavorati e finiti;</t>
  </si>
  <si>
    <t>3) Variazioni dei lavori in corso su ordinazione;</t>
  </si>
  <si>
    <t>4) Incrementi di immobilizzazioni per lavori interni;</t>
  </si>
  <si>
    <t>5) Altri ricavi e proventi, con separata indicazione dei contributi in conto esercizio;</t>
  </si>
  <si>
    <t>6) Per materie prime, sussidiarie, di consumo e merci</t>
  </si>
  <si>
    <t>7) Per servizi</t>
  </si>
  <si>
    <t>8) Per godimento di beni di terzi</t>
  </si>
  <si>
    <t>9) Per il personale:</t>
  </si>
  <si>
    <t>10) Ammortamenti e svalutazioni:</t>
  </si>
  <si>
    <t>11) Variazioni delle rimanenze di materie prime, sussidiarie, di consumo e merci;</t>
  </si>
  <si>
    <t>12) Accantonamenti per rischi;</t>
  </si>
  <si>
    <t>13) Altri accantonamenti;</t>
  </si>
  <si>
    <t>14) Oneri diversi di gestione;</t>
  </si>
  <si>
    <t>17) Interessi e altri oneri finanziari, con separata indicazione di quelli verso imprese controllate e collegate e verso controllanti;</t>
  </si>
  <si>
    <t>16) Altri proventi finanziari:</t>
  </si>
  <si>
    <t>15) Proventi da partecipazioni, con separata indicazione di quelli relativi a imprese controllate e collegate;</t>
  </si>
  <si>
    <t>17-bis) Utili e perdite su cambi;</t>
  </si>
  <si>
    <t>TOTALE PROVENTI ED ONERI FINANZIARI (C )</t>
  </si>
  <si>
    <t>D.   RETTIFICHE DI VALORE DI ATTIVITA' FINANZIARIE</t>
  </si>
  <si>
    <t>18) Rivalutazioni:</t>
  </si>
  <si>
    <t>19) Svalutazioni:</t>
  </si>
  <si>
    <t>TOTALE RETTIFICHE DI VALORE DI ATTIVITA' FINANZIARIE (D)</t>
  </si>
  <si>
    <t>E.   RISULTATO PRIMA DELLE IMPOSTE (A-B+/-C+/-D+/-E)</t>
  </si>
  <si>
    <t>20) Imposte sul reddito di esercizio, correnti, differite e anticipate</t>
  </si>
  <si>
    <t>21) UTILE (PERDITA) DELL'ESERCIZIO</t>
  </si>
  <si>
    <t>d) di strumenti finanziari derivati</t>
  </si>
  <si>
    <t>5. verso imprese sottoposte al controllo delle controllanti</t>
  </si>
  <si>
    <t>Quota TFR 2016 (CE)</t>
  </si>
  <si>
    <t>Valore al 31.12.2015</t>
  </si>
  <si>
    <t>Valore al 31.12.2016</t>
  </si>
  <si>
    <t>PATRIMONIO NETTO (SP)</t>
  </si>
  <si>
    <t>FONDO TFR (SP)</t>
  </si>
  <si>
    <t>Utile d'esercizio (CE)</t>
  </si>
  <si>
    <t>Dividendo</t>
  </si>
  <si>
    <t xml:space="preserve">Riserva negativa </t>
  </si>
  <si>
    <t>TFR versato</t>
  </si>
  <si>
    <t>Immobilizzazioni immateriali (SP)</t>
  </si>
  <si>
    <t>Amm. immob. Immat. 2016 (CE)</t>
  </si>
  <si>
    <t>Investimenti</t>
  </si>
  <si>
    <t>?</t>
  </si>
  <si>
    <t>Immobilizzazioni materiali (SP)</t>
  </si>
  <si>
    <t>Amm. immob. mat. 2016 (CE)</t>
  </si>
  <si>
    <t>Disinvestimento</t>
  </si>
  <si>
    <t>Quota TFR 2016</t>
  </si>
  <si>
    <t>STATO PATRIMONIALE PASSIVO R.G. S.p.a.</t>
  </si>
  <si>
    <t xml:space="preserve">CONTO ECONOMICO R.G. S.p.a. </t>
  </si>
  <si>
    <t>STATO PATRIMONIALE ATTIVO R.G. S.p.a.</t>
  </si>
  <si>
    <t>RISULTATO PRIMA DELLE IMPOSTE (A-B+/-C+/-D+/-E)</t>
  </si>
  <si>
    <t>NORMALIZZATI</t>
  </si>
  <si>
    <t>MPS IRS CAP n. 164986</t>
  </si>
  <si>
    <t>Derivato speculativo</t>
  </si>
  <si>
    <t>Per Donatella: in rosso i nuovi conti da movimentare</t>
  </si>
  <si>
    <t>12030011 IMMOBILIZZAZIONI MUTUI</t>
  </si>
  <si>
    <t>Banca c/c</t>
  </si>
  <si>
    <r>
      <rPr>
        <b/>
        <sz val="11"/>
        <color theme="1"/>
        <rFont val="Calibri"/>
        <family val="2"/>
        <scheme val="minor"/>
      </rPr>
      <t xml:space="preserve">(SP) </t>
    </r>
    <r>
      <rPr>
        <sz val="11"/>
        <color theme="1"/>
        <rFont val="Calibri"/>
        <family val="2"/>
        <scheme val="minor"/>
      </rPr>
      <t xml:space="preserve">  C) III 5) Strumenti finanziari derivati attivi</t>
    </r>
  </si>
  <si>
    <r>
      <rPr>
        <b/>
        <sz val="11"/>
        <color rgb="FFFF0000"/>
        <rFont val="Calibri"/>
        <family val="2"/>
        <scheme val="minor"/>
      </rPr>
      <t xml:space="preserve">(SP) </t>
    </r>
    <r>
      <rPr>
        <sz val="11"/>
        <color rgb="FFFF0000"/>
        <rFont val="Calibri"/>
        <family val="2"/>
        <scheme val="minor"/>
      </rPr>
      <t xml:space="preserve">  C) III 5) Strumenti finanziari derivati attivi</t>
    </r>
  </si>
  <si>
    <r>
      <rPr>
        <b/>
        <sz val="11"/>
        <color rgb="FFFF0000"/>
        <rFont val="Calibri"/>
        <family val="2"/>
        <scheme val="minor"/>
      </rPr>
      <t>(CE)</t>
    </r>
    <r>
      <rPr>
        <sz val="11"/>
        <color rgb="FFFF0000"/>
        <rFont val="Calibri"/>
        <family val="2"/>
        <scheme val="minor"/>
      </rPr>
      <t xml:space="preserve">  D) 19) d) Svalutazioni di strumenti finanziari derivati</t>
    </r>
  </si>
  <si>
    <t>MTM al 31.12.2016 (+362,58 €)</t>
  </si>
  <si>
    <t>essendo speculativo il fair value del derivato è iscritto nel circolante (paragrafo 28 d) OIC 32) e non nelle immobilizzazioni</t>
  </si>
  <si>
    <t>INTESA SANPAOLO IRS n.20983398</t>
  </si>
  <si>
    <t>Derivato di copertura</t>
  </si>
  <si>
    <r>
      <rPr>
        <b/>
        <sz val="11"/>
        <color rgb="FFFF0000"/>
        <rFont val="Calibri"/>
        <family val="2"/>
        <scheme val="minor"/>
      </rPr>
      <t xml:space="preserve">(SP)  </t>
    </r>
    <r>
      <rPr>
        <sz val="11"/>
        <color rgb="FFFF0000"/>
        <rFont val="Calibri"/>
        <family val="2"/>
        <scheme val="minor"/>
      </rPr>
      <t>B) 3) Strumenti finanziari derivati passivi</t>
    </r>
  </si>
  <si>
    <r>
      <rPr>
        <b/>
        <sz val="11"/>
        <color rgb="FFFF0000"/>
        <rFont val="Calibri"/>
        <family val="2"/>
        <scheme val="minor"/>
      </rPr>
      <t xml:space="preserve">(SP)  </t>
    </r>
    <r>
      <rPr>
        <sz val="11"/>
        <color rgb="FFFF0000"/>
        <rFont val="Calibri"/>
        <family val="2"/>
        <scheme val="minor"/>
      </rPr>
      <t>C) II 5-ter) Imposte anticipate</t>
    </r>
  </si>
  <si>
    <r>
      <rPr>
        <b/>
        <sz val="11"/>
        <color rgb="FFFF0000"/>
        <rFont val="Calibri"/>
        <family val="2"/>
        <scheme val="minor"/>
      </rPr>
      <t xml:space="preserve">(SP) </t>
    </r>
    <r>
      <rPr>
        <sz val="11"/>
        <color rgb="FFFF0000"/>
        <rFont val="Calibri"/>
        <family val="2"/>
        <scheme val="minor"/>
      </rPr>
      <t xml:space="preserve"> A) VII) Riserva copertura flussi finanziari attesi</t>
    </r>
  </si>
  <si>
    <t>&lt;-- Riserva negativa PN al netto della fiscalità differita OIC 32 punto 29</t>
  </si>
  <si>
    <t>essendo di copertura di flussi finanziari il fair value negativo del derivato è iscritto nei fondi rischi ed oneri</t>
  </si>
  <si>
    <t>C-III 5) Strumenti finanziari derivati attivi (SP)</t>
  </si>
  <si>
    <t>D-19 d) Svalutazioni di strumenti finanziari derivati (CE)</t>
  </si>
  <si>
    <t>B-3) Strumenti finanziari derivati passivi (SP)</t>
  </si>
  <si>
    <t>C-II 5-ter) Imposte anticipate (SP)</t>
  </si>
  <si>
    <t>A-VII) Riserva copertura flussi finanziari attesi (SP)</t>
  </si>
  <si>
    <t>PERDITA D'ESERCIZIO (CE)</t>
  </si>
  <si>
    <t>III      Immobilizzazioni finanziarie:</t>
  </si>
  <si>
    <t>I        Rimanenze</t>
  </si>
  <si>
    <t>II     Crediti:</t>
  </si>
  <si>
    <t>III      Attività finanziarie che non costituiscono immobilizzazioni</t>
  </si>
  <si>
    <t>I        Capitale sociale</t>
  </si>
  <si>
    <t>II       Riserva da sovrapprezzo delle azioni</t>
  </si>
  <si>
    <t>III        Riserve di rivalutazione</t>
  </si>
  <si>
    <t>IV        Riserva legale</t>
  </si>
  <si>
    <t>V       Riserve statutarie</t>
  </si>
  <si>
    <t>VI        Altre riserve, distintamente indicate</t>
  </si>
  <si>
    <t>VII        Riserva per operazioni di copertura dei flussi finanziari attesi</t>
  </si>
  <si>
    <t>VIII        Utili (perdite) portati a nuovo</t>
  </si>
  <si>
    <t>IX        Utile (perdita) dell'esercizio</t>
  </si>
  <si>
    <t>X       Riserva negativa per azioni proprie in portafoglio</t>
  </si>
  <si>
    <t>1. costi di impianto e di ampliamento</t>
  </si>
  <si>
    <t>2. costi di sviluppo</t>
  </si>
  <si>
    <t>3. diritti di brevetto industriale e opere dell'ingegno</t>
  </si>
  <si>
    <t>4. concessioni, licenze, marchi e diritti simili</t>
  </si>
  <si>
    <t>5. avviamento</t>
  </si>
  <si>
    <t>6. immobilizzazioni in corso e acconti</t>
  </si>
  <si>
    <t>1. terreni e fabbricati</t>
  </si>
  <si>
    <t>2. impianti e macchinari</t>
  </si>
  <si>
    <t>3. attrezzature industriali e commerciali</t>
  </si>
  <si>
    <t>4. altri beni</t>
  </si>
  <si>
    <t>3. Altri titoli</t>
  </si>
  <si>
    <t>1. materie prime, sussidiarie e di consumo</t>
  </si>
  <si>
    <t>2. prodotti in corso di lavorazione e semilavorati</t>
  </si>
  <si>
    <t>3. lavori in corso su ordinazione</t>
  </si>
  <si>
    <t>4. prodotti finiti e merci</t>
  </si>
  <si>
    <t>1. verso clienti</t>
  </si>
  <si>
    <t>2. verso imprese controllate</t>
  </si>
  <si>
    <t>3. verso imprese collegate</t>
  </si>
  <si>
    <t>4. verso controllanti</t>
  </si>
  <si>
    <t>1. partecipazioni in imprese controllate</t>
  </si>
  <si>
    <t>2. partecipazioni in imprese collegate</t>
  </si>
  <si>
    <t>3. partecipazioni in imprese controllanti</t>
  </si>
  <si>
    <t>3bis. partecipazioni in imprese sottoposte al controllo delle controllanti</t>
  </si>
  <si>
    <t>4. altre partecipazioni</t>
  </si>
  <si>
    <t>1. depositi bancari e postali</t>
  </si>
  <si>
    <t>2. assegni</t>
  </si>
  <si>
    <t>3. denaro e valori in cassa</t>
  </si>
  <si>
    <t>1.     per trattamento quiescenza ed obblighi simili</t>
  </si>
  <si>
    <t>2.     per imposte, anche differite</t>
  </si>
  <si>
    <t>1.     obbligazioni</t>
  </si>
  <si>
    <t>2.     obbligazioni convertibili</t>
  </si>
  <si>
    <t>3.     debiti verso soci per finanziamenti</t>
  </si>
  <si>
    <t>4.     debiti verso banche</t>
  </si>
  <si>
    <t>5.     debiti verso altri finanziatori</t>
  </si>
  <si>
    <t>6.     acconti</t>
  </si>
  <si>
    <t>7.     debiti verso fornitori</t>
  </si>
  <si>
    <t>8.     debiti rappresentati da titoli di credito</t>
  </si>
  <si>
    <t>9.     debiti verso imprese controllate</t>
  </si>
  <si>
    <t>10.     debiti verso imprese collegate</t>
  </si>
  <si>
    <t>11.  debiti verso controllanti</t>
  </si>
  <si>
    <t>11bis. debiti vs imprese sottoposte al controllo delle controllanti</t>
  </si>
  <si>
    <t>12.  debiti tributari</t>
  </si>
  <si>
    <t>I      Immobilizzazioni immateriali</t>
  </si>
  <si>
    <t>II     Immobilizzazioni materiali</t>
  </si>
  <si>
    <t>IV      Disponibilità liquide</t>
  </si>
  <si>
    <t>A.   PATRIMONIO NETTO</t>
  </si>
  <si>
    <t>4.     altri</t>
  </si>
  <si>
    <t>3.     strumenti finanziari derivati passivi</t>
  </si>
  <si>
    <t>13.  debiti vs istituti di previdenza e di sicurezza sociale</t>
  </si>
  <si>
    <t>5 bis. crediti tributari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</si>
</sst>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rgb="FF222222"/>
      <name val="Arial"/>
      <family val="2"/>
    </font>
    <font>
      <sz val="7"/>
      <color rgb="FF222222"/>
      <name val="Times New Roman"/>
      <family val="1"/>
    </font>
    <font>
      <sz val="10.5"/>
      <color rgb="FF222222"/>
      <name val="Arial"/>
      <family val="2"/>
    </font>
    <font>
      <sz val="7"/>
      <color rgb="FF222222"/>
      <name val="Times New Roman"/>
      <family val="2"/>
    </font>
    <font>
      <b/>
      <sz val="7"/>
      <color rgb="FF22222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i/>
      <sz val="12"/>
      <color rgb="FF22222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22222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4" borderId="0" applyNumberFormat="0" applyBorder="0" applyAlignment="0" applyProtection="0"/>
  </cellStyleXfs>
  <cellXfs count="311">
    <xf numFmtId="0" fontId="0" fillId="0" borderId="0" xfId="0"/>
    <xf numFmtId="0" fontId="0" fillId="0" borderId="0" xfId="0" quotePrefix="1"/>
    <xf numFmtId="164" fontId="0" fillId="0" borderId="0" xfId="1" applyNumberFormat="1" applyFont="1"/>
    <xf numFmtId="0" fontId="0" fillId="0" borderId="0" xfId="0" quotePrefix="1" applyBorder="1"/>
    <xf numFmtId="0" fontId="2" fillId="0" borderId="0" xfId="0" quotePrefix="1" applyFont="1"/>
    <xf numFmtId="164" fontId="2" fillId="0" borderId="0" xfId="0" applyNumberFormat="1" applyFont="1"/>
    <xf numFmtId="164" fontId="0" fillId="0" borderId="0" xfId="1" applyNumberFormat="1" applyFont="1" applyBorder="1"/>
    <xf numFmtId="3" fontId="0" fillId="0" borderId="1" xfId="1" applyNumberFormat="1" applyFont="1" applyBorder="1" applyAlignment="1">
      <alignment horizontal="center"/>
    </xf>
    <xf numFmtId="3" fontId="0" fillId="0" borderId="0" xfId="1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0" xfId="0" applyNumberFormat="1"/>
    <xf numFmtId="3" fontId="2" fillId="0" borderId="2" xfId="0" applyNumberFormat="1" applyFont="1" applyBorder="1"/>
    <xf numFmtId="0" fontId="0" fillId="0" borderId="4" xfId="0" applyBorder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4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0" fillId="0" borderId="0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0" fillId="0" borderId="0" xfId="0" applyAlignment="1">
      <alignment horizontal="right"/>
    </xf>
    <xf numFmtId="3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3" fontId="2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quotePrefix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3" fontId="0" fillId="0" borderId="0" xfId="0" applyNumberFormat="1" applyBorder="1"/>
    <xf numFmtId="0" fontId="5" fillId="0" borderId="0" xfId="0" applyFont="1" applyAlignment="1">
      <alignment horizontal="center"/>
    </xf>
    <xf numFmtId="0" fontId="6" fillId="0" borderId="0" xfId="0" applyFont="1"/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1" xfId="0" applyBorder="1" applyAlignment="1"/>
    <xf numFmtId="3" fontId="0" fillId="0" borderId="0" xfId="0" applyNumberFormat="1" applyBorder="1" applyAlignment="1"/>
    <xf numFmtId="0" fontId="2" fillId="0" borderId="0" xfId="0" applyFont="1" applyBorder="1" applyAlignment="1"/>
    <xf numFmtId="0" fontId="0" fillId="0" borderId="0" xfId="0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0" fillId="0" borderId="5" xfId="0" applyBorder="1"/>
    <xf numFmtId="3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3" fontId="0" fillId="2" borderId="1" xfId="1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14" fontId="0" fillId="0" borderId="0" xfId="0" applyNumberFormat="1"/>
    <xf numFmtId="3" fontId="0" fillId="0" borderId="0" xfId="0" applyNumberFormat="1" applyAlignment="1">
      <alignment horizontal="center" vertical="center"/>
    </xf>
    <xf numFmtId="0" fontId="4" fillId="0" borderId="0" xfId="0" applyFont="1" applyAlignment="1"/>
    <xf numFmtId="3" fontId="2" fillId="0" borderId="0" xfId="0" applyNumberFormat="1" applyFont="1" applyBorder="1"/>
    <xf numFmtId="0" fontId="0" fillId="0" borderId="0" xfId="0" applyAlignment="1"/>
    <xf numFmtId="0" fontId="9" fillId="3" borderId="0" xfId="0" applyFont="1" applyFill="1" applyBorder="1" applyAlignment="1"/>
    <xf numFmtId="0" fontId="0" fillId="3" borderId="0" xfId="0" applyFont="1" applyFill="1" applyBorder="1" applyAlignment="1"/>
    <xf numFmtId="0" fontId="7" fillId="3" borderId="0" xfId="0" applyFont="1" applyFill="1" applyBorder="1" applyAlignment="1"/>
    <xf numFmtId="0" fontId="9" fillId="3" borderId="0" xfId="0" applyFont="1" applyFill="1" applyBorder="1" applyAlignment="1">
      <alignment horizontal="left"/>
    </xf>
    <xf numFmtId="0" fontId="10" fillId="3" borderId="0" xfId="0" applyFont="1" applyFill="1" applyBorder="1" applyAlignment="1"/>
    <xf numFmtId="0" fontId="9" fillId="3" borderId="1" xfId="0" applyFont="1" applyFill="1" applyBorder="1" applyAlignment="1"/>
    <xf numFmtId="0" fontId="0" fillId="3" borderId="1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7" fillId="3" borderId="0" xfId="0" applyFont="1" applyFill="1" applyBorder="1" applyAlignment="1">
      <alignment vertical="top"/>
    </xf>
    <xf numFmtId="0" fontId="0" fillId="0" borderId="2" xfId="0" applyBorder="1" applyAlignment="1"/>
    <xf numFmtId="0" fontId="0" fillId="0" borderId="4" xfId="0" applyBorder="1" applyAlignment="1"/>
    <xf numFmtId="0" fontId="0" fillId="3" borderId="1" xfId="0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0" fillId="3" borderId="11" xfId="0" applyFill="1" applyBorder="1" applyAlignment="1"/>
    <xf numFmtId="0" fontId="7" fillId="3" borderId="2" xfId="0" applyFont="1" applyFill="1" applyBorder="1" applyAlignment="1">
      <alignment vertical="top"/>
    </xf>
    <xf numFmtId="0" fontId="0" fillId="0" borderId="0" xfId="0" applyFont="1" applyAlignment="1"/>
    <xf numFmtId="0" fontId="12" fillId="0" borderId="0" xfId="0" applyFont="1"/>
    <xf numFmtId="14" fontId="13" fillId="3" borderId="0" xfId="0" applyNumberFormat="1" applyFont="1" applyFill="1" applyBorder="1" applyAlignment="1">
      <alignment horizontal="center"/>
    </xf>
    <xf numFmtId="0" fontId="13" fillId="3" borderId="9" xfId="0" applyFont="1" applyFill="1" applyBorder="1" applyAlignment="1"/>
    <xf numFmtId="0" fontId="12" fillId="0" borderId="10" xfId="0" applyFont="1" applyBorder="1" applyAlignment="1"/>
    <xf numFmtId="0" fontId="13" fillId="3" borderId="5" xfId="0" applyFont="1" applyFill="1" applyBorder="1" applyAlignme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164" fontId="12" fillId="0" borderId="0" xfId="1" applyNumberFormat="1" applyFont="1" applyBorder="1" applyAlignment="1"/>
    <xf numFmtId="0" fontId="14" fillId="0" borderId="5" xfId="0" applyFont="1" applyBorder="1" applyAlignment="1"/>
    <xf numFmtId="0" fontId="15" fillId="3" borderId="0" xfId="0" applyFont="1" applyFill="1" applyBorder="1" applyAlignment="1"/>
    <xf numFmtId="0" fontId="14" fillId="0" borderId="5" xfId="0" applyFont="1" applyBorder="1"/>
    <xf numFmtId="0" fontId="15" fillId="3" borderId="0" xfId="0" applyFont="1" applyFill="1" applyBorder="1" applyAlignment="1">
      <alignment horizontal="left"/>
    </xf>
    <xf numFmtId="164" fontId="15" fillId="3" borderId="0" xfId="1" applyNumberFormat="1" applyFont="1" applyFill="1" applyBorder="1" applyAlignment="1"/>
    <xf numFmtId="0" fontId="16" fillId="3" borderId="0" xfId="0" applyFont="1" applyFill="1" applyBorder="1" applyAlignment="1">
      <alignment horizontal="left"/>
    </xf>
    <xf numFmtId="0" fontId="17" fillId="0" borderId="0" xfId="0" applyFont="1" applyBorder="1" applyAlignment="1"/>
    <xf numFmtId="164" fontId="17" fillId="0" borderId="0" xfId="1" applyNumberFormat="1" applyFont="1" applyBorder="1" applyAlignment="1"/>
    <xf numFmtId="0" fontId="12" fillId="3" borderId="0" xfId="0" applyFont="1" applyFill="1" applyBorder="1" applyAlignment="1"/>
    <xf numFmtId="0" fontId="18" fillId="0" borderId="5" xfId="0" applyFont="1" applyBorder="1"/>
    <xf numFmtId="164" fontId="15" fillId="3" borderId="0" xfId="1" applyNumberFormat="1" applyFont="1" applyFill="1" applyBorder="1" applyAlignment="1">
      <alignment horizontal="left" wrapText="1"/>
    </xf>
    <xf numFmtId="0" fontId="15" fillId="3" borderId="0" xfId="0" applyFont="1" applyFill="1" applyBorder="1" applyAlignment="1">
      <alignment vertical="top"/>
    </xf>
    <xf numFmtId="164" fontId="15" fillId="3" borderId="0" xfId="1" applyNumberFormat="1" applyFont="1" applyFill="1" applyBorder="1" applyAlignment="1">
      <alignment horizontal="left"/>
    </xf>
    <xf numFmtId="0" fontId="13" fillId="3" borderId="5" xfId="0" applyFont="1" applyFill="1" applyBorder="1" applyAlignment="1">
      <alignment vertical="top"/>
    </xf>
    <xf numFmtId="0" fontId="13" fillId="3" borderId="0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/>
    </xf>
    <xf numFmtId="0" fontId="17" fillId="0" borderId="5" xfId="0" applyFont="1" applyBorder="1"/>
    <xf numFmtId="0" fontId="16" fillId="3" borderId="0" xfId="0" applyFont="1" applyFill="1" applyBorder="1" applyAlignment="1"/>
    <xf numFmtId="164" fontId="14" fillId="0" borderId="0" xfId="1" applyNumberFormat="1" applyFont="1" applyBorder="1" applyAlignment="1"/>
    <xf numFmtId="0" fontId="12" fillId="0" borderId="0" xfId="0" applyFont="1" applyAlignment="1"/>
    <xf numFmtId="0" fontId="12" fillId="0" borderId="5" xfId="0" applyFont="1" applyBorder="1" applyAlignment="1"/>
    <xf numFmtId="0" fontId="13" fillId="3" borderId="0" xfId="0" applyFont="1" applyFill="1" applyBorder="1" applyAlignment="1"/>
    <xf numFmtId="0" fontId="19" fillId="3" borderId="5" xfId="0" applyFont="1" applyFill="1" applyBorder="1" applyAlignment="1"/>
    <xf numFmtId="164" fontId="12" fillId="3" borderId="0" xfId="1" applyNumberFormat="1" applyFont="1" applyFill="1" applyBorder="1" applyAlignment="1"/>
    <xf numFmtId="0" fontId="14" fillId="3" borderId="5" xfId="0" applyFont="1" applyFill="1" applyBorder="1" applyAlignment="1"/>
    <xf numFmtId="0" fontId="13" fillId="3" borderId="7" xfId="0" applyFont="1" applyFill="1" applyBorder="1" applyAlignment="1"/>
    <xf numFmtId="0" fontId="12" fillId="0" borderId="10" xfId="0" applyFont="1" applyBorder="1" applyAlignment="1">
      <alignment horizontal="left"/>
    </xf>
    <xf numFmtId="164" fontId="14" fillId="0" borderId="10" xfId="1" applyNumberFormat="1" applyFont="1" applyBorder="1" applyAlignment="1"/>
    <xf numFmtId="0" fontId="13" fillId="3" borderId="10" xfId="0" applyFont="1" applyFill="1" applyBorder="1" applyAlignment="1"/>
    <xf numFmtId="0" fontId="12" fillId="3" borderId="10" xfId="0" applyFont="1" applyFill="1" applyBorder="1" applyAlignment="1"/>
    <xf numFmtId="0" fontId="14" fillId="0" borderId="0" xfId="0" applyFont="1"/>
    <xf numFmtId="0" fontId="14" fillId="0" borderId="0" xfId="0" applyFont="1" applyBorder="1" applyAlignment="1"/>
    <xf numFmtId="0" fontId="12" fillId="0" borderId="2" xfId="0" applyFont="1" applyBorder="1" applyAlignment="1"/>
    <xf numFmtId="164" fontId="13" fillId="3" borderId="2" xfId="1" applyNumberFormat="1" applyFont="1" applyFill="1" applyBorder="1" applyAlignment="1">
      <alignment horizontal="left" wrapText="1"/>
    </xf>
    <xf numFmtId="164" fontId="13" fillId="3" borderId="4" xfId="1" applyNumberFormat="1" applyFont="1" applyFill="1" applyBorder="1" applyAlignment="1">
      <alignment horizontal="left" wrapText="1"/>
    </xf>
    <xf numFmtId="164" fontId="12" fillId="0" borderId="1" xfId="1" applyNumberFormat="1" applyFont="1" applyBorder="1" applyAlignment="1"/>
    <xf numFmtId="164" fontId="15" fillId="3" borderId="1" xfId="1" applyNumberFormat="1" applyFont="1" applyFill="1" applyBorder="1" applyAlignment="1"/>
    <xf numFmtId="164" fontId="17" fillId="0" borderId="1" xfId="1" applyNumberFormat="1" applyFont="1" applyBorder="1" applyAlignment="1"/>
    <xf numFmtId="164" fontId="15" fillId="3" borderId="1" xfId="1" applyNumberFormat="1" applyFont="1" applyFill="1" applyBorder="1" applyAlignment="1">
      <alignment horizontal="left" wrapText="1"/>
    </xf>
    <xf numFmtId="164" fontId="15" fillId="3" borderId="1" xfId="1" applyNumberFormat="1" applyFont="1" applyFill="1" applyBorder="1" applyAlignment="1">
      <alignment horizontal="left"/>
    </xf>
    <xf numFmtId="164" fontId="14" fillId="0" borderId="1" xfId="1" applyNumberFormat="1" applyFont="1" applyBorder="1" applyAlignment="1"/>
    <xf numFmtId="164" fontId="12" fillId="3" borderId="1" xfId="1" applyNumberFormat="1" applyFont="1" applyFill="1" applyBorder="1" applyAlignment="1"/>
    <xf numFmtId="0" fontId="12" fillId="0" borderId="3" xfId="0" applyFont="1" applyBorder="1" applyAlignment="1">
      <alignment horizontal="left"/>
    </xf>
    <xf numFmtId="0" fontId="13" fillId="3" borderId="6" xfId="0" applyFont="1" applyFill="1" applyBorder="1" applyAlignment="1"/>
    <xf numFmtId="164" fontId="12" fillId="0" borderId="2" xfId="1" applyNumberFormat="1" applyFont="1" applyBorder="1" applyAlignment="1"/>
    <xf numFmtId="164" fontId="12" fillId="0" borderId="4" xfId="1" applyNumberFormat="1" applyFont="1" applyBorder="1"/>
    <xf numFmtId="164" fontId="12" fillId="0" borderId="1" xfId="1" applyNumberFormat="1" applyFont="1" applyBorder="1"/>
    <xf numFmtId="164" fontId="12" fillId="0" borderId="0" xfId="1" applyNumberFormat="1" applyFont="1" applyBorder="1" applyAlignment="1">
      <alignment vertical="top"/>
    </xf>
    <xf numFmtId="164" fontId="12" fillId="0" borderId="1" xfId="1" applyNumberFormat="1" applyFont="1" applyBorder="1" applyAlignment="1">
      <alignment vertical="top"/>
    </xf>
    <xf numFmtId="164" fontId="14" fillId="0" borderId="1" xfId="1" applyNumberFormat="1" applyFont="1" applyBorder="1"/>
    <xf numFmtId="164" fontId="14" fillId="0" borderId="11" xfId="1" applyNumberFormat="1" applyFont="1" applyBorder="1" applyAlignment="1"/>
    <xf numFmtId="164" fontId="12" fillId="0" borderId="0" xfId="1" applyNumberFormat="1" applyFont="1" applyBorder="1"/>
    <xf numFmtId="0" fontId="15" fillId="3" borderId="1" xfId="0" applyFont="1" applyFill="1" applyBorder="1" applyAlignment="1"/>
    <xf numFmtId="0" fontId="12" fillId="0" borderId="2" xfId="0" applyFont="1" applyBorder="1" applyAlignment="1">
      <alignment horizontal="left"/>
    </xf>
    <xf numFmtId="0" fontId="12" fillId="0" borderId="4" xfId="0" applyFont="1" applyBorder="1" applyAlignment="1"/>
    <xf numFmtId="0" fontId="12" fillId="0" borderId="1" xfId="0" applyFont="1" applyBorder="1" applyAlignment="1"/>
    <xf numFmtId="0" fontId="15" fillId="3" borderId="1" xfId="0" applyFont="1" applyFill="1" applyBorder="1" applyAlignment="1">
      <alignment horizontal="left"/>
    </xf>
    <xf numFmtId="0" fontId="12" fillId="0" borderId="8" xfId="0" applyFont="1" applyBorder="1" applyAlignment="1"/>
    <xf numFmtId="0" fontId="19" fillId="3" borderId="0" xfId="0" applyFont="1" applyFill="1" applyBorder="1" applyAlignment="1"/>
    <xf numFmtId="0" fontId="14" fillId="0" borderId="0" xfId="0" applyFont="1" applyBorder="1"/>
    <xf numFmtId="0" fontId="12" fillId="0" borderId="0" xfId="0" applyFont="1" applyAlignment="1">
      <alignment vertical="top" wrapText="1"/>
    </xf>
    <xf numFmtId="0" fontId="13" fillId="3" borderId="0" xfId="0" applyFont="1" applyFill="1" applyAlignment="1"/>
    <xf numFmtId="0" fontId="12" fillId="3" borderId="0" xfId="0" applyFont="1" applyFill="1" applyAlignment="1">
      <alignment vertical="top" wrapText="1"/>
    </xf>
    <xf numFmtId="164" fontId="12" fillId="0" borderId="0" xfId="1" applyNumberFormat="1" applyFont="1"/>
    <xf numFmtId="0" fontId="12" fillId="3" borderId="0" xfId="0" applyFont="1" applyFill="1" applyAlignment="1"/>
    <xf numFmtId="0" fontId="15" fillId="3" borderId="0" xfId="0" applyFont="1" applyFill="1" applyAlignment="1"/>
    <xf numFmtId="164" fontId="14" fillId="0" borderId="0" xfId="1" applyNumberFormat="1" applyFont="1"/>
    <xf numFmtId="0" fontId="15" fillId="3" borderId="0" xfId="0" applyFont="1" applyFill="1" applyAlignment="1">
      <alignment vertical="top" wrapText="1"/>
    </xf>
    <xf numFmtId="0" fontId="14" fillId="0" borderId="0" xfId="0" applyFont="1" applyAlignment="1"/>
    <xf numFmtId="0" fontId="14" fillId="3" borderId="0" xfId="0" applyFont="1" applyFill="1" applyAlignment="1">
      <alignment vertical="top" wrapText="1"/>
    </xf>
    <xf numFmtId="0" fontId="12" fillId="0" borderId="0" xfId="0" applyFont="1" applyFill="1" applyAlignment="1"/>
    <xf numFmtId="0" fontId="15" fillId="3" borderId="0" xfId="0" applyFont="1" applyFill="1" applyAlignment="1">
      <alignment vertical="center" wrapText="1"/>
    </xf>
    <xf numFmtId="0" fontId="20" fillId="3" borderId="0" xfId="0" applyFont="1" applyFill="1" applyBorder="1" applyAlignment="1">
      <alignment horizontal="left"/>
    </xf>
    <xf numFmtId="0" fontId="18" fillId="0" borderId="0" xfId="0" applyFont="1" applyBorder="1" applyAlignment="1"/>
    <xf numFmtId="164" fontId="18" fillId="0" borderId="0" xfId="1" applyNumberFormat="1" applyFont="1" applyBorder="1" applyAlignment="1"/>
    <xf numFmtId="164" fontId="18" fillId="0" borderId="1" xfId="1" applyNumberFormat="1" applyFont="1" applyBorder="1" applyAlignment="1"/>
    <xf numFmtId="164" fontId="14" fillId="0" borderId="0" xfId="1" applyNumberFormat="1" applyFont="1" applyBorder="1"/>
    <xf numFmtId="0" fontId="20" fillId="3" borderId="0" xfId="0" applyFont="1" applyFill="1" applyBorder="1" applyAlignment="1"/>
    <xf numFmtId="14" fontId="13" fillId="3" borderId="10" xfId="0" applyNumberFormat="1" applyFont="1" applyFill="1" applyBorder="1" applyAlignment="1">
      <alignment horizontal="center"/>
    </xf>
    <xf numFmtId="14" fontId="13" fillId="3" borderId="11" xfId="0" applyNumberFormat="1" applyFont="1" applyFill="1" applyBorder="1" applyAlignment="1">
      <alignment horizontal="center"/>
    </xf>
    <xf numFmtId="0" fontId="12" fillId="0" borderId="3" xfId="0" applyFont="1" applyBorder="1" applyAlignment="1"/>
    <xf numFmtId="164" fontId="14" fillId="0" borderId="3" xfId="1" applyNumberFormat="1" applyFont="1" applyBorder="1" applyAlignment="1"/>
    <xf numFmtId="164" fontId="14" fillId="0" borderId="8" xfId="1" applyNumberFormat="1" applyFont="1" applyBorder="1" applyAlignment="1"/>
    <xf numFmtId="164" fontId="14" fillId="0" borderId="0" xfId="0" applyNumberFormat="1" applyFont="1" applyBorder="1" applyAlignment="1"/>
    <xf numFmtId="43" fontId="12" fillId="0" borderId="0" xfId="0" applyNumberFormat="1" applyFont="1" applyBorder="1" applyAlignment="1"/>
    <xf numFmtId="164" fontId="12" fillId="0" borderId="0" xfId="0" applyNumberFormat="1" applyFont="1" applyBorder="1" applyAlignment="1"/>
    <xf numFmtId="164" fontId="12" fillId="0" borderId="0" xfId="0" applyNumberFormat="1" applyFont="1" applyAlignment="1"/>
    <xf numFmtId="0" fontId="19" fillId="3" borderId="7" xfId="0" applyFont="1" applyFill="1" applyBorder="1" applyAlignment="1"/>
    <xf numFmtId="164" fontId="12" fillId="0" borderId="0" xfId="0" applyNumberFormat="1" applyFont="1"/>
    <xf numFmtId="10" fontId="12" fillId="0" borderId="0" xfId="2" applyNumberFormat="1" applyFont="1"/>
    <xf numFmtId="164" fontId="0" fillId="0" borderId="0" xfId="0" applyNumberFormat="1" applyAlignment="1"/>
    <xf numFmtId="164" fontId="12" fillId="0" borderId="1" xfId="0" applyNumberFormat="1" applyFont="1" applyBorder="1" applyAlignment="1"/>
    <xf numFmtId="164" fontId="12" fillId="0" borderId="0" xfId="1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164" fontId="21" fillId="0" borderId="0" xfId="0" applyNumberFormat="1" applyFont="1" applyBorder="1" applyAlignment="1">
      <alignment horizontal="right"/>
    </xf>
    <xf numFmtId="0" fontId="14" fillId="0" borderId="1" xfId="0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164" fontId="0" fillId="0" borderId="1" xfId="0" applyNumberFormat="1" applyFont="1" applyBorder="1" applyAlignment="1"/>
    <xf numFmtId="164" fontId="0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164" fontId="14" fillId="0" borderId="1" xfId="0" applyNumberFormat="1" applyFont="1" applyBorder="1" applyAlignment="1"/>
    <xf numFmtId="3" fontId="0" fillId="0" borderId="12" xfId="0" applyNumberFormat="1" applyBorder="1" applyAlignment="1">
      <alignment horizontal="center"/>
    </xf>
    <xf numFmtId="3" fontId="22" fillId="0" borderId="12" xfId="0" applyNumberFormat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10" fontId="17" fillId="0" borderId="0" xfId="2" applyNumberFormat="1" applyFont="1"/>
    <xf numFmtId="43" fontId="17" fillId="0" borderId="0" xfId="1" applyFont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top" wrapText="1"/>
    </xf>
    <xf numFmtId="14" fontId="13" fillId="3" borderId="1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top" wrapText="1"/>
    </xf>
    <xf numFmtId="0" fontId="17" fillId="3" borderId="5" xfId="0" applyFont="1" applyFill="1" applyBorder="1" applyAlignment="1"/>
    <xf numFmtId="164" fontId="17" fillId="0" borderId="0" xfId="1" applyNumberFormat="1" applyFont="1" applyBorder="1"/>
    <xf numFmtId="164" fontId="17" fillId="0" borderId="1" xfId="1" applyNumberFormat="1" applyFont="1" applyBorder="1"/>
    <xf numFmtId="0" fontId="17" fillId="0" borderId="0" xfId="0" applyFont="1" applyBorder="1" applyAlignment="1">
      <alignment vertical="top" wrapText="1"/>
    </xf>
    <xf numFmtId="164" fontId="17" fillId="0" borderId="0" xfId="1" applyNumberFormat="1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0" fontId="15" fillId="3" borderId="5" xfId="0" applyFont="1" applyFill="1" applyBorder="1" applyAlignment="1"/>
    <xf numFmtId="0" fontId="12" fillId="3" borderId="5" xfId="0" applyFont="1" applyFill="1" applyBorder="1" applyAlignment="1"/>
    <xf numFmtId="0" fontId="15" fillId="3" borderId="0" xfId="0" applyFont="1" applyFill="1" applyBorder="1" applyAlignment="1">
      <alignment vertical="top" wrapText="1"/>
    </xf>
    <xf numFmtId="0" fontId="12" fillId="3" borderId="5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 wrapText="1"/>
    </xf>
    <xf numFmtId="164" fontId="12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left" vertical="center"/>
    </xf>
    <xf numFmtId="0" fontId="14" fillId="3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center" wrapText="1"/>
    </xf>
    <xf numFmtId="164" fontId="12" fillId="0" borderId="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0" fontId="12" fillId="0" borderId="0" xfId="0" applyFont="1" applyFill="1" applyBorder="1" applyAlignment="1"/>
    <xf numFmtId="0" fontId="12" fillId="0" borderId="3" xfId="0" applyFont="1" applyBorder="1" applyAlignment="1">
      <alignment vertical="top" wrapText="1"/>
    </xf>
    <xf numFmtId="164" fontId="14" fillId="0" borderId="3" xfId="1" applyNumberFormat="1" applyFont="1" applyBorder="1"/>
    <xf numFmtId="164" fontId="14" fillId="0" borderId="8" xfId="1" applyNumberFormat="1" applyFont="1" applyBorder="1"/>
    <xf numFmtId="164" fontId="14" fillId="0" borderId="0" xfId="0" applyNumberFormat="1" applyFont="1"/>
    <xf numFmtId="165" fontId="12" fillId="0" borderId="0" xfId="2" applyNumberFormat="1" applyFont="1"/>
    <xf numFmtId="0" fontId="26" fillId="0" borderId="0" xfId="0" applyFont="1" applyAlignment="1">
      <alignment vertical="center"/>
    </xf>
    <xf numFmtId="14" fontId="2" fillId="0" borderId="0" xfId="0" applyNumberFormat="1" applyFont="1" applyAlignment="1">
      <alignment horizontal="left"/>
    </xf>
    <xf numFmtId="3" fontId="0" fillId="0" borderId="5" xfId="1" applyNumberFormat="1" applyFont="1" applyBorder="1" applyAlignment="1">
      <alignment horizontal="center"/>
    </xf>
    <xf numFmtId="164" fontId="0" fillId="0" borderId="5" xfId="1" applyNumberFormat="1" applyFont="1" applyBorder="1"/>
    <xf numFmtId="164" fontId="0" fillId="0" borderId="1" xfId="1" applyNumberFormat="1" applyFont="1" applyBorder="1"/>
    <xf numFmtId="0" fontId="27" fillId="0" borderId="0" xfId="0" applyFont="1" applyFill="1"/>
    <xf numFmtId="3" fontId="27" fillId="0" borderId="0" xfId="1" applyNumberFormat="1" applyFont="1" applyFill="1" applyAlignment="1">
      <alignment horizontal="center"/>
    </xf>
    <xf numFmtId="3" fontId="27" fillId="0" borderId="5" xfId="1" applyNumberFormat="1" applyFont="1" applyFill="1" applyBorder="1" applyAlignment="1">
      <alignment horizontal="center"/>
    </xf>
    <xf numFmtId="0" fontId="24" fillId="0" borderId="0" xfId="0" applyFont="1"/>
    <xf numFmtId="3" fontId="27" fillId="0" borderId="0" xfId="0" applyNumberFormat="1" applyFont="1" applyFill="1" applyAlignment="1">
      <alignment horizontal="center"/>
    </xf>
    <xf numFmtId="164" fontId="27" fillId="0" borderId="0" xfId="0" applyNumberFormat="1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3" fontId="0" fillId="0" borderId="0" xfId="0" applyNumberFormat="1" applyFont="1"/>
    <xf numFmtId="0" fontId="0" fillId="0" borderId="3" xfId="0" applyFont="1" applyBorder="1" applyAlignment="1">
      <alignment horizontal="center"/>
    </xf>
    <xf numFmtId="164" fontId="2" fillId="0" borderId="1" xfId="0" applyNumberFormat="1" applyFont="1" applyBorder="1" applyAlignment="1"/>
    <xf numFmtId="43" fontId="2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4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5" fillId="3" borderId="0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10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left" vertical="top" wrapText="1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center" wrapText="1"/>
    </xf>
    <xf numFmtId="0" fontId="23" fillId="5" borderId="0" xfId="3" applyFont="1" applyFill="1" applyAlignment="1">
      <alignment horizontal="center"/>
    </xf>
    <xf numFmtId="0" fontId="23" fillId="4" borderId="0" xfId="3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3" fontId="2" fillId="0" borderId="2" xfId="0" applyNumberFormat="1" applyFont="1" applyBorder="1" applyAlignment="1">
      <alignment horizontal="center"/>
    </xf>
  </cellXfs>
  <cellStyles count="4">
    <cellStyle name="Colore 6" xfId="3" builtinId="49"/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175</xdr:row>
      <xdr:rowOff>152400</xdr:rowOff>
    </xdr:from>
    <xdr:to>
      <xdr:col>3</xdr:col>
      <xdr:colOff>104775</xdr:colOff>
      <xdr:row>176</xdr:row>
      <xdr:rowOff>85725</xdr:rowOff>
    </xdr:to>
    <xdr:cxnSp macro="">
      <xdr:nvCxnSpPr>
        <xdr:cNvPr id="3" name="Connettore 1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409825" y="333565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800100</xdr:colOff>
      <xdr:row>176</xdr:row>
      <xdr:rowOff>38100</xdr:rowOff>
    </xdr:from>
    <xdr:to>
      <xdr:col>3</xdr:col>
      <xdr:colOff>123825</xdr:colOff>
      <xdr:row>176</xdr:row>
      <xdr:rowOff>161925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428875" y="334327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184</xdr:row>
      <xdr:rowOff>152400</xdr:rowOff>
    </xdr:from>
    <xdr:to>
      <xdr:col>3</xdr:col>
      <xdr:colOff>104775</xdr:colOff>
      <xdr:row>185</xdr:row>
      <xdr:rowOff>85725</xdr:rowOff>
    </xdr:to>
    <xdr:cxnSp macro="">
      <xdr:nvCxnSpPr>
        <xdr:cNvPr id="5" name="Connettore 1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409825" y="333565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800100</xdr:colOff>
      <xdr:row>185</xdr:row>
      <xdr:rowOff>38100</xdr:rowOff>
    </xdr:from>
    <xdr:to>
      <xdr:col>3</xdr:col>
      <xdr:colOff>123825</xdr:colOff>
      <xdr:row>185</xdr:row>
      <xdr:rowOff>161925</xdr:rowOff>
    </xdr:to>
    <xdr:cxnSp macro="">
      <xdr:nvCxnSpPr>
        <xdr:cNvPr id="6" name="Connettore 1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2428875" y="334327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193</xdr:row>
      <xdr:rowOff>152400</xdr:rowOff>
    </xdr:from>
    <xdr:to>
      <xdr:col>3</xdr:col>
      <xdr:colOff>104775</xdr:colOff>
      <xdr:row>194</xdr:row>
      <xdr:rowOff>85725</xdr:rowOff>
    </xdr:to>
    <xdr:cxnSp macro="">
      <xdr:nvCxnSpPr>
        <xdr:cNvPr id="7" name="Connettore 1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409825" y="333565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800100</xdr:colOff>
      <xdr:row>194</xdr:row>
      <xdr:rowOff>38100</xdr:rowOff>
    </xdr:from>
    <xdr:to>
      <xdr:col>3</xdr:col>
      <xdr:colOff>123825</xdr:colOff>
      <xdr:row>194</xdr:row>
      <xdr:rowOff>161925</xdr:rowOff>
    </xdr:to>
    <xdr:cxnSp macro="">
      <xdr:nvCxnSpPr>
        <xdr:cNvPr id="8" name="Connettore 1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2428875" y="334327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220</xdr:row>
      <xdr:rowOff>152400</xdr:rowOff>
    </xdr:from>
    <xdr:to>
      <xdr:col>3</xdr:col>
      <xdr:colOff>104775</xdr:colOff>
      <xdr:row>221</xdr:row>
      <xdr:rowOff>85725</xdr:rowOff>
    </xdr:to>
    <xdr:cxnSp macro="">
      <xdr:nvCxnSpPr>
        <xdr:cNvPr id="13" name="Connettore 1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2409825" y="402145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800100</xdr:colOff>
      <xdr:row>221</xdr:row>
      <xdr:rowOff>38100</xdr:rowOff>
    </xdr:from>
    <xdr:to>
      <xdr:col>3</xdr:col>
      <xdr:colOff>123825</xdr:colOff>
      <xdr:row>221</xdr:row>
      <xdr:rowOff>161925</xdr:rowOff>
    </xdr:to>
    <xdr:cxnSp macro="">
      <xdr:nvCxnSpPr>
        <xdr:cNvPr id="14" name="Connettore 1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2428875" y="40290750"/>
          <a:ext cx="209550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674370</xdr:colOff>
      <xdr:row>211</xdr:row>
      <xdr:rowOff>175260</xdr:rowOff>
    </xdr:from>
    <xdr:to>
      <xdr:col>3</xdr:col>
      <xdr:colOff>28575</xdr:colOff>
      <xdr:row>212</xdr:row>
      <xdr:rowOff>108585</xdr:rowOff>
    </xdr:to>
    <xdr:cxnSp macro="">
      <xdr:nvCxnSpPr>
        <xdr:cNvPr id="21" name="Connettore 1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2465070" y="38701980"/>
          <a:ext cx="108585" cy="1162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708660</xdr:colOff>
      <xdr:row>212</xdr:row>
      <xdr:rowOff>38100</xdr:rowOff>
    </xdr:from>
    <xdr:to>
      <xdr:col>3</xdr:col>
      <xdr:colOff>78105</xdr:colOff>
      <xdr:row>212</xdr:row>
      <xdr:rowOff>161925</xdr:rowOff>
    </xdr:to>
    <xdr:cxnSp macro="">
      <xdr:nvCxnSpPr>
        <xdr:cNvPr id="22" name="Connettore 1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2499360" y="38747700"/>
          <a:ext cx="1238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202</xdr:row>
      <xdr:rowOff>152400</xdr:rowOff>
    </xdr:from>
    <xdr:to>
      <xdr:col>3</xdr:col>
      <xdr:colOff>104775</xdr:colOff>
      <xdr:row>203</xdr:row>
      <xdr:rowOff>85725</xdr:rowOff>
    </xdr:to>
    <xdr:cxnSp macro="">
      <xdr:nvCxnSpPr>
        <xdr:cNvPr id="23" name="Connettore 1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2371725" y="41929050"/>
          <a:ext cx="1619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800100</xdr:colOff>
      <xdr:row>203</xdr:row>
      <xdr:rowOff>38100</xdr:rowOff>
    </xdr:from>
    <xdr:to>
      <xdr:col>3</xdr:col>
      <xdr:colOff>123825</xdr:colOff>
      <xdr:row>203</xdr:row>
      <xdr:rowOff>161925</xdr:rowOff>
    </xdr:to>
    <xdr:cxnSp macro="">
      <xdr:nvCxnSpPr>
        <xdr:cNvPr id="24" name="Connettore 1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2390775" y="42005250"/>
          <a:ext cx="1619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18</xdr:row>
      <xdr:rowOff>9525</xdr:rowOff>
    </xdr:from>
    <xdr:to>
      <xdr:col>15</xdr:col>
      <xdr:colOff>66675</xdr:colOff>
      <xdr:row>18</xdr:row>
      <xdr:rowOff>133350</xdr:rowOff>
    </xdr:to>
    <xdr:cxnSp macro="">
      <xdr:nvCxnSpPr>
        <xdr:cNvPr id="2" name="Connettore 1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9591675" y="3438525"/>
          <a:ext cx="10477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18</xdr:row>
      <xdr:rowOff>85725</xdr:rowOff>
    </xdr:from>
    <xdr:to>
      <xdr:col>15</xdr:col>
      <xdr:colOff>85725</xdr:colOff>
      <xdr:row>19</xdr:row>
      <xdr:rowOff>19050</xdr:rowOff>
    </xdr:to>
    <xdr:cxnSp macro="">
      <xdr:nvCxnSpPr>
        <xdr:cNvPr id="3" name="Connettore 1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9591675" y="3514725"/>
          <a:ext cx="1238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42</xdr:row>
      <xdr:rowOff>9525</xdr:rowOff>
    </xdr:from>
    <xdr:to>
      <xdr:col>15</xdr:col>
      <xdr:colOff>66675</xdr:colOff>
      <xdr:row>42</xdr:row>
      <xdr:rowOff>133350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11630025" y="3438525"/>
          <a:ext cx="10477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42</xdr:row>
      <xdr:rowOff>85725</xdr:rowOff>
    </xdr:from>
    <xdr:to>
      <xdr:col>15</xdr:col>
      <xdr:colOff>85725</xdr:colOff>
      <xdr:row>43</xdr:row>
      <xdr:rowOff>19050</xdr:rowOff>
    </xdr:to>
    <xdr:cxnSp macro="">
      <xdr:nvCxnSpPr>
        <xdr:cNvPr id="5" name="Connettore 1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1630025" y="3514725"/>
          <a:ext cx="1238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59</xdr:row>
      <xdr:rowOff>9525</xdr:rowOff>
    </xdr:from>
    <xdr:to>
      <xdr:col>15</xdr:col>
      <xdr:colOff>66675</xdr:colOff>
      <xdr:row>59</xdr:row>
      <xdr:rowOff>133350</xdr:rowOff>
    </xdr:to>
    <xdr:cxnSp macro="">
      <xdr:nvCxnSpPr>
        <xdr:cNvPr id="6" name="Connettore 1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11487150" y="8010525"/>
          <a:ext cx="14287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59</xdr:row>
      <xdr:rowOff>85725</xdr:rowOff>
    </xdr:from>
    <xdr:to>
      <xdr:col>15</xdr:col>
      <xdr:colOff>85725</xdr:colOff>
      <xdr:row>60</xdr:row>
      <xdr:rowOff>19050</xdr:rowOff>
    </xdr:to>
    <xdr:cxnSp macro="">
      <xdr:nvCxnSpPr>
        <xdr:cNvPr id="7" name="Connettore 1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1487150" y="8086725"/>
          <a:ext cx="1619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83</xdr:row>
      <xdr:rowOff>28575</xdr:rowOff>
    </xdr:from>
    <xdr:to>
      <xdr:col>15</xdr:col>
      <xdr:colOff>66675</xdr:colOff>
      <xdr:row>83</xdr:row>
      <xdr:rowOff>152400</xdr:rowOff>
    </xdr:to>
    <xdr:cxnSp macro="">
      <xdr:nvCxnSpPr>
        <xdr:cNvPr id="8" name="Connettore 1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0467975" y="15840075"/>
          <a:ext cx="14287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571500</xdr:colOff>
      <xdr:row>83</xdr:row>
      <xdr:rowOff>104775</xdr:rowOff>
    </xdr:from>
    <xdr:to>
      <xdr:col>15</xdr:col>
      <xdr:colOff>85725</xdr:colOff>
      <xdr:row>84</xdr:row>
      <xdr:rowOff>38100</xdr:rowOff>
    </xdr:to>
    <xdr:cxnSp macro="">
      <xdr:nvCxnSpPr>
        <xdr:cNvPr id="9" name="Connettore 1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10467975" y="15916275"/>
          <a:ext cx="1619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W233"/>
  <sheetViews>
    <sheetView showGridLines="0" topLeftCell="E220" workbookViewId="0">
      <selection activeCell="H229" sqref="E229:H229"/>
    </sheetView>
  </sheetViews>
  <sheetFormatPr defaultRowHeight="14.4" x14ac:dyDescent="0.3"/>
  <cols>
    <col min="2" max="2" width="74.88671875" bestFit="1" customWidth="1"/>
    <col min="3" max="3" width="9.6640625" bestFit="1" customWidth="1"/>
    <col min="4" max="4" width="14.6640625" customWidth="1"/>
    <col min="5" max="5" width="15.88671875" customWidth="1"/>
    <col min="6" max="6" width="16" customWidth="1"/>
    <col min="7" max="8" width="14.6640625" customWidth="1"/>
    <col min="9" max="9" width="9.44140625" customWidth="1"/>
    <col min="10" max="10" width="15.6640625" customWidth="1"/>
    <col min="11" max="11" width="14.33203125" customWidth="1"/>
    <col min="12" max="12" width="2.44140625" customWidth="1"/>
    <col min="13" max="14" width="15.44140625" customWidth="1"/>
    <col min="15" max="15" width="1.6640625" customWidth="1"/>
    <col min="16" max="16" width="12.44140625" customWidth="1"/>
    <col min="17" max="17" width="14.109375" customWidth="1"/>
    <col min="18" max="18" width="1.6640625" customWidth="1"/>
    <col min="19" max="20" width="14.109375" customWidth="1"/>
    <col min="21" max="21" width="1.6640625" customWidth="1"/>
    <col min="22" max="23" width="12.44140625" customWidth="1"/>
  </cols>
  <sheetData>
    <row r="2" spans="2:7" ht="18.75" customHeight="1" x14ac:dyDescent="0.3">
      <c r="B2" s="1" t="s">
        <v>0</v>
      </c>
      <c r="C2" s="2">
        <v>20000</v>
      </c>
    </row>
    <row r="3" spans="2:7" ht="18.75" customHeight="1" x14ac:dyDescent="0.3">
      <c r="B3" s="1" t="s">
        <v>1</v>
      </c>
      <c r="C3" s="2">
        <v>6000</v>
      </c>
    </row>
    <row r="4" spans="2:7" ht="18.75" customHeight="1" x14ac:dyDescent="0.3">
      <c r="B4" s="1" t="s">
        <v>2</v>
      </c>
      <c r="C4" s="2">
        <v>-15000</v>
      </c>
    </row>
    <row r="5" spans="2:7" ht="18.75" customHeight="1" x14ac:dyDescent="0.3">
      <c r="B5" s="3" t="s">
        <v>3</v>
      </c>
      <c r="C5" s="6">
        <v>-6000</v>
      </c>
    </row>
    <row r="6" spans="2:7" ht="18.75" customHeight="1" x14ac:dyDescent="0.3">
      <c r="B6" s="40" t="s">
        <v>55</v>
      </c>
      <c r="C6" s="6">
        <v>-2500</v>
      </c>
    </row>
    <row r="7" spans="2:7" ht="23.25" customHeight="1" x14ac:dyDescent="0.3">
      <c r="B7" s="4" t="s">
        <v>4</v>
      </c>
      <c r="C7" s="5">
        <f>SUM(C2:C6)</f>
        <v>2500</v>
      </c>
    </row>
    <row r="11" spans="2:7" x14ac:dyDescent="0.3">
      <c r="C11" s="10" t="s">
        <v>5</v>
      </c>
      <c r="D11" s="10" t="s">
        <v>6</v>
      </c>
      <c r="E11" s="9"/>
    </row>
    <row r="12" spans="2:7" x14ac:dyDescent="0.3">
      <c r="B12" t="s">
        <v>57</v>
      </c>
      <c r="C12" s="7">
        <v>7000</v>
      </c>
      <c r="D12" s="8"/>
    </row>
    <row r="13" spans="2:7" x14ac:dyDescent="0.3">
      <c r="B13" t="s">
        <v>59</v>
      </c>
      <c r="C13" s="7"/>
      <c r="D13" s="8">
        <f>+C12</f>
        <v>7000</v>
      </c>
    </row>
    <row r="15" spans="2:7" x14ac:dyDescent="0.3">
      <c r="C15" s="10" t="s">
        <v>5</v>
      </c>
      <c r="D15" s="10" t="s">
        <v>6</v>
      </c>
      <c r="F15" s="278" t="s">
        <v>34</v>
      </c>
      <c r="G15" s="278"/>
    </row>
    <row r="16" spans="2:7" x14ac:dyDescent="0.3">
      <c r="B16" t="s">
        <v>9</v>
      </c>
      <c r="C16" s="7">
        <v>7000</v>
      </c>
      <c r="D16" s="8"/>
      <c r="F16" s="279" t="s">
        <v>35</v>
      </c>
      <c r="G16" s="279"/>
    </row>
    <row r="17" spans="2:23" x14ac:dyDescent="0.3">
      <c r="B17" t="s">
        <v>10</v>
      </c>
      <c r="C17" s="7"/>
      <c r="D17" s="8">
        <f>+C16</f>
        <v>7000</v>
      </c>
      <c r="F17" s="15" t="s">
        <v>31</v>
      </c>
      <c r="G17" s="15" t="s">
        <v>32</v>
      </c>
      <c r="H17" s="17"/>
    </row>
    <row r="18" spans="2:23" ht="7.5" customHeight="1" x14ac:dyDescent="0.3">
      <c r="F18" s="13"/>
    </row>
    <row r="19" spans="2:23" x14ac:dyDescent="0.3">
      <c r="F19" s="14"/>
      <c r="H19" s="16"/>
    </row>
    <row r="20" spans="2:23" x14ac:dyDescent="0.3">
      <c r="C20" s="10" t="s">
        <v>5</v>
      </c>
      <c r="D20" s="10" t="s">
        <v>6</v>
      </c>
      <c r="F20" s="14"/>
      <c r="H20" s="23"/>
    </row>
    <row r="21" spans="2:23" x14ac:dyDescent="0.3">
      <c r="B21" t="s">
        <v>56</v>
      </c>
      <c r="C21" s="7"/>
      <c r="D21" s="8">
        <v>2000</v>
      </c>
    </row>
    <row r="22" spans="2:23" x14ac:dyDescent="0.3">
      <c r="B22" t="s">
        <v>58</v>
      </c>
      <c r="C22" s="7">
        <v>2000</v>
      </c>
      <c r="D22" s="8"/>
    </row>
    <row r="24" spans="2:23" x14ac:dyDescent="0.3">
      <c r="F24" s="278" t="s">
        <v>34</v>
      </c>
      <c r="G24" s="278"/>
    </row>
    <row r="25" spans="2:23" x14ac:dyDescent="0.3">
      <c r="F25" s="277" t="s">
        <v>18</v>
      </c>
      <c r="G25" s="277"/>
      <c r="H25" s="43"/>
    </row>
    <row r="26" spans="2:23" x14ac:dyDescent="0.3">
      <c r="B26" s="9" t="s">
        <v>26</v>
      </c>
      <c r="F26" s="15" t="s">
        <v>31</v>
      </c>
      <c r="G26" s="15" t="s">
        <v>32</v>
      </c>
      <c r="H26" s="20"/>
      <c r="I26" s="19"/>
      <c r="J26" s="276" t="s">
        <v>76</v>
      </c>
      <c r="K26" s="276"/>
      <c r="L26" s="46"/>
      <c r="M26" s="276" t="s">
        <v>77</v>
      </c>
      <c r="N26" s="276"/>
      <c r="O26" s="46"/>
      <c r="P26" s="276" t="s">
        <v>78</v>
      </c>
      <c r="Q26" s="276"/>
      <c r="R26" s="46"/>
      <c r="S26" s="276" t="s">
        <v>79</v>
      </c>
      <c r="T26" s="276"/>
      <c r="U26" s="46"/>
      <c r="V26" s="276" t="s">
        <v>80</v>
      </c>
      <c r="W26" s="276"/>
    </row>
    <row r="27" spans="2:23" x14ac:dyDescent="0.3">
      <c r="C27" s="10" t="s">
        <v>5</v>
      </c>
      <c r="D27" s="10" t="s">
        <v>6</v>
      </c>
      <c r="F27" s="13"/>
      <c r="G27" s="11">
        <f>+D28</f>
        <v>20000</v>
      </c>
      <c r="H27" s="23"/>
      <c r="J27" s="15" t="s">
        <v>31</v>
      </c>
      <c r="K27" s="15" t="s">
        <v>32</v>
      </c>
      <c r="M27" s="15" t="s">
        <v>31</v>
      </c>
      <c r="N27" s="15" t="s">
        <v>32</v>
      </c>
      <c r="P27" s="15" t="s">
        <v>31</v>
      </c>
      <c r="Q27" s="15" t="s">
        <v>32</v>
      </c>
      <c r="S27" s="15" t="s">
        <v>31</v>
      </c>
      <c r="T27" s="15" t="s">
        <v>32</v>
      </c>
      <c r="V27" s="15" t="s">
        <v>31</v>
      </c>
      <c r="W27" s="15" t="s">
        <v>32</v>
      </c>
    </row>
    <row r="28" spans="2:23" x14ac:dyDescent="0.3">
      <c r="B28" t="s">
        <v>56</v>
      </c>
      <c r="C28" s="7"/>
      <c r="D28" s="8">
        <v>20000</v>
      </c>
      <c r="F28" s="14"/>
      <c r="G28" s="11">
        <f>+D57</f>
        <v>2000</v>
      </c>
      <c r="H28" s="11"/>
      <c r="J28" s="48">
        <f>+D28</f>
        <v>20000</v>
      </c>
      <c r="K28" s="36"/>
      <c r="L28" s="36"/>
      <c r="M28" s="48"/>
      <c r="N28" s="47">
        <f>+D54</f>
        <v>7000</v>
      </c>
      <c r="O28" s="36"/>
      <c r="P28" s="48">
        <f>+C58</f>
        <v>2000</v>
      </c>
      <c r="Q28" s="36"/>
      <c r="R28" s="36"/>
      <c r="S28" s="48">
        <f>+C126</f>
        <v>3000</v>
      </c>
      <c r="T28" s="47"/>
      <c r="U28" s="36"/>
      <c r="V28" s="48">
        <f>+C129</f>
        <v>1000</v>
      </c>
      <c r="W28" s="47"/>
    </row>
    <row r="29" spans="2:23" x14ac:dyDescent="0.3">
      <c r="B29" t="s">
        <v>64</v>
      </c>
      <c r="C29" s="7">
        <f>+D28</f>
        <v>20000</v>
      </c>
      <c r="D29" s="8"/>
      <c r="F29" s="14"/>
      <c r="J29" s="49">
        <f>+G32</f>
        <v>6000</v>
      </c>
      <c r="K29" s="47"/>
      <c r="L29" s="36"/>
      <c r="M29" s="49"/>
      <c r="N29" s="47"/>
      <c r="O29" s="36"/>
      <c r="P29" s="49"/>
      <c r="Q29" s="47"/>
      <c r="R29" s="36"/>
      <c r="S29" s="49"/>
      <c r="T29" s="47"/>
      <c r="U29" s="36"/>
      <c r="V29" s="49"/>
      <c r="W29" s="47"/>
    </row>
    <row r="30" spans="2:23" x14ac:dyDescent="0.3">
      <c r="C30" s="21"/>
      <c r="D30" s="8"/>
      <c r="F30" s="277" t="s">
        <v>19</v>
      </c>
      <c r="G30" s="277"/>
      <c r="J30" s="50"/>
      <c r="K30" s="47">
        <f>+F37</f>
        <v>15000</v>
      </c>
      <c r="L30" s="36"/>
      <c r="M30" s="50"/>
      <c r="N30" s="36"/>
      <c r="O30" s="36"/>
      <c r="P30" s="50"/>
      <c r="Q30" s="47"/>
      <c r="R30" s="36"/>
      <c r="S30" s="50"/>
      <c r="T30" s="36"/>
      <c r="U30" s="36"/>
      <c r="V30" s="50"/>
      <c r="W30" s="36"/>
    </row>
    <row r="31" spans="2:23" x14ac:dyDescent="0.3">
      <c r="C31" s="21"/>
      <c r="D31" s="8"/>
      <c r="F31" s="15" t="s">
        <v>31</v>
      </c>
      <c r="G31" s="15" t="s">
        <v>32</v>
      </c>
      <c r="J31" s="50"/>
      <c r="K31" s="47">
        <f>+F42</f>
        <v>6000</v>
      </c>
      <c r="L31" s="36"/>
      <c r="M31" s="50"/>
      <c r="N31" s="36"/>
      <c r="O31" s="36"/>
      <c r="P31" s="50"/>
      <c r="Q31" s="26"/>
      <c r="R31" s="36"/>
      <c r="S31" s="50"/>
      <c r="T31" s="36"/>
      <c r="U31" s="36"/>
      <c r="V31" s="50"/>
      <c r="W31" s="36"/>
    </row>
    <row r="32" spans="2:23" x14ac:dyDescent="0.3">
      <c r="C32" s="10"/>
      <c r="D32" s="10"/>
      <c r="F32" s="18"/>
      <c r="G32" s="11">
        <f>+D33</f>
        <v>6000</v>
      </c>
      <c r="J32" s="50"/>
      <c r="K32" s="47">
        <f>+F47</f>
        <v>2500</v>
      </c>
      <c r="L32" s="36"/>
      <c r="M32" s="50"/>
      <c r="N32" s="36"/>
      <c r="O32" s="36"/>
      <c r="P32" s="50"/>
      <c r="Q32" s="26"/>
      <c r="R32" s="36"/>
      <c r="S32" s="50"/>
      <c r="T32" s="36"/>
      <c r="U32" s="36"/>
      <c r="V32" s="50"/>
      <c r="W32" s="36"/>
    </row>
    <row r="33" spans="2:23" x14ac:dyDescent="0.3">
      <c r="B33" t="s">
        <v>13</v>
      </c>
      <c r="C33" s="7"/>
      <c r="D33" s="8">
        <v>6000</v>
      </c>
      <c r="F33" s="22"/>
      <c r="G33" s="11"/>
      <c r="I33" s="33" t="s">
        <v>70</v>
      </c>
      <c r="J33" s="51">
        <f>+J28+J29-K30-K31-K32</f>
        <v>2500</v>
      </c>
      <c r="K33" s="47"/>
      <c r="L33" s="36"/>
      <c r="M33" s="51"/>
      <c r="N33" s="31">
        <f>+N28+N29-O30-O31-O32</f>
        <v>7000</v>
      </c>
      <c r="O33" s="36"/>
      <c r="P33" s="51">
        <f>+P28+P29-Q30-Q31-Q32</f>
        <v>2000</v>
      </c>
      <c r="Q33" s="26"/>
      <c r="R33" s="36"/>
      <c r="S33" s="51">
        <f>+S28+S29-T30-T31-T32</f>
        <v>3000</v>
      </c>
      <c r="T33" s="36"/>
      <c r="U33" s="36"/>
      <c r="V33" s="51">
        <f>+V28+V29-W30-W31-W32</f>
        <v>1000</v>
      </c>
      <c r="W33" s="36"/>
    </row>
    <row r="34" spans="2:23" x14ac:dyDescent="0.3">
      <c r="B34" t="s">
        <v>64</v>
      </c>
      <c r="C34" s="7">
        <v>6000</v>
      </c>
      <c r="D34" s="8"/>
      <c r="F34" s="22"/>
      <c r="G34" s="11"/>
      <c r="Q34" s="44"/>
    </row>
    <row r="35" spans="2:23" x14ac:dyDescent="0.3">
      <c r="C35" s="21"/>
      <c r="D35" s="8"/>
      <c r="F35" s="277" t="s">
        <v>20</v>
      </c>
      <c r="G35" s="277"/>
      <c r="I35" s="32"/>
      <c r="J35" s="32"/>
      <c r="K35" s="32"/>
      <c r="L35" s="32"/>
    </row>
    <row r="36" spans="2:23" x14ac:dyDescent="0.3">
      <c r="C36" s="21"/>
      <c r="D36" s="8"/>
      <c r="F36" s="15" t="s">
        <v>31</v>
      </c>
      <c r="G36" s="15" t="s">
        <v>32</v>
      </c>
      <c r="I36" s="19"/>
      <c r="J36" s="276" t="s">
        <v>83</v>
      </c>
      <c r="K36" s="276"/>
      <c r="L36" s="46"/>
      <c r="M36" s="276" t="s">
        <v>84</v>
      </c>
      <c r="N36" s="276"/>
      <c r="O36" s="46"/>
      <c r="P36" s="276" t="s">
        <v>85</v>
      </c>
      <c r="Q36" s="276"/>
      <c r="R36" s="46"/>
      <c r="S36" s="276" t="s">
        <v>86</v>
      </c>
      <c r="T36" s="276"/>
      <c r="U36" s="46"/>
    </row>
    <row r="37" spans="2:23" x14ac:dyDescent="0.3">
      <c r="C37" s="21"/>
      <c r="D37" s="8"/>
      <c r="F37" s="18">
        <f>+C38</f>
        <v>15000</v>
      </c>
      <c r="G37" s="11"/>
      <c r="H37" s="20"/>
      <c r="J37" s="15" t="s">
        <v>31</v>
      </c>
      <c r="K37" s="15" t="s">
        <v>32</v>
      </c>
      <c r="M37" s="15" t="s">
        <v>31</v>
      </c>
      <c r="N37" s="15" t="s">
        <v>32</v>
      </c>
      <c r="P37" s="15" t="s">
        <v>31</v>
      </c>
      <c r="Q37" s="15" t="s">
        <v>32</v>
      </c>
      <c r="S37" s="15" t="s">
        <v>31</v>
      </c>
      <c r="T37" s="15" t="s">
        <v>32</v>
      </c>
    </row>
    <row r="38" spans="2:23" x14ac:dyDescent="0.3">
      <c r="B38" t="s">
        <v>62</v>
      </c>
      <c r="C38" s="7">
        <v>15000</v>
      </c>
      <c r="D38" s="8"/>
      <c r="F38" s="22"/>
      <c r="G38" s="11"/>
      <c r="H38" s="23"/>
      <c r="J38" s="48"/>
      <c r="K38" s="47">
        <f>+G27</f>
        <v>20000</v>
      </c>
      <c r="L38" s="36"/>
      <c r="M38" s="48"/>
      <c r="N38" s="47">
        <f>+G32</f>
        <v>6000</v>
      </c>
      <c r="O38" s="36"/>
      <c r="P38" s="48">
        <f>+F37</f>
        <v>15000</v>
      </c>
      <c r="Q38" s="36"/>
      <c r="R38" s="36"/>
      <c r="S38" s="48">
        <f>+F42</f>
        <v>6000</v>
      </c>
      <c r="T38" s="47"/>
      <c r="U38" s="36"/>
    </row>
    <row r="39" spans="2:23" x14ac:dyDescent="0.3">
      <c r="B39" t="s">
        <v>63</v>
      </c>
      <c r="C39" s="7"/>
      <c r="D39" s="8">
        <f>+C38</f>
        <v>15000</v>
      </c>
      <c r="F39" s="22"/>
      <c r="G39" s="11"/>
      <c r="H39" s="11"/>
      <c r="J39" s="49"/>
      <c r="K39" s="47">
        <f>+G28</f>
        <v>2000</v>
      </c>
      <c r="L39" s="36"/>
      <c r="M39" s="49"/>
      <c r="N39" s="47"/>
      <c r="O39" s="36"/>
      <c r="P39" s="49"/>
      <c r="Q39" s="47"/>
      <c r="R39" s="36"/>
      <c r="S39" s="49"/>
      <c r="T39" s="47"/>
      <c r="U39" s="36"/>
    </row>
    <row r="40" spans="2:23" x14ac:dyDescent="0.3">
      <c r="C40" s="21"/>
      <c r="D40" s="8"/>
      <c r="F40" s="277" t="s">
        <v>21</v>
      </c>
      <c r="G40" s="277"/>
      <c r="H40" s="11"/>
      <c r="J40" s="50"/>
      <c r="K40" s="47"/>
      <c r="L40" s="36"/>
      <c r="M40" s="50"/>
      <c r="N40" s="36"/>
      <c r="O40" s="36"/>
      <c r="P40" s="50"/>
      <c r="Q40" s="47"/>
      <c r="R40" s="36"/>
      <c r="S40" s="50"/>
      <c r="T40" s="36"/>
      <c r="U40" s="36"/>
    </row>
    <row r="41" spans="2:23" x14ac:dyDescent="0.3">
      <c r="C41" s="21"/>
      <c r="D41" s="8"/>
      <c r="F41" s="15" t="s">
        <v>31</v>
      </c>
      <c r="G41" s="15" t="s">
        <v>32</v>
      </c>
      <c r="H41" s="11"/>
      <c r="J41" s="50"/>
      <c r="K41" s="47"/>
      <c r="L41" s="36"/>
      <c r="M41" s="50"/>
      <c r="N41" s="36"/>
      <c r="O41" s="36"/>
      <c r="P41" s="50"/>
      <c r="Q41" s="26"/>
      <c r="R41" s="36"/>
      <c r="S41" s="50"/>
      <c r="T41" s="36"/>
      <c r="U41" s="36"/>
    </row>
    <row r="42" spans="2:23" x14ac:dyDescent="0.3">
      <c r="C42" s="10"/>
      <c r="D42" s="10"/>
      <c r="F42" s="18">
        <f>+C43</f>
        <v>6000</v>
      </c>
      <c r="G42" s="11"/>
      <c r="H42" s="11"/>
      <c r="J42" s="50"/>
      <c r="K42" s="47"/>
      <c r="L42" s="36"/>
      <c r="M42" s="50"/>
      <c r="N42" s="36"/>
      <c r="O42" s="36"/>
      <c r="P42" s="50"/>
      <c r="Q42" s="26"/>
      <c r="R42" s="36"/>
      <c r="S42" s="50"/>
      <c r="T42" s="36"/>
      <c r="U42" s="36"/>
    </row>
    <row r="43" spans="2:23" x14ac:dyDescent="0.3">
      <c r="B43" t="s">
        <v>60</v>
      </c>
      <c r="C43" s="7">
        <v>6000</v>
      </c>
      <c r="D43" s="8"/>
      <c r="F43" s="22"/>
      <c r="G43" s="11"/>
      <c r="I43" s="33" t="s">
        <v>70</v>
      </c>
      <c r="J43" s="51"/>
      <c r="K43" s="52">
        <f>+K38+K39</f>
        <v>22000</v>
      </c>
      <c r="L43" s="36"/>
      <c r="M43" s="51"/>
      <c r="N43" s="52">
        <f>+N38+N39</f>
        <v>6000</v>
      </c>
      <c r="O43" s="36"/>
      <c r="P43" s="51">
        <f>+P38+P39</f>
        <v>15000</v>
      </c>
      <c r="Q43" s="26"/>
      <c r="R43" s="36"/>
      <c r="S43" s="51">
        <f>+S38+S39</f>
        <v>6000</v>
      </c>
      <c r="T43" s="36"/>
      <c r="U43" s="36"/>
    </row>
    <row r="44" spans="2:23" x14ac:dyDescent="0.3">
      <c r="B44" t="s">
        <v>61</v>
      </c>
      <c r="C44" s="7"/>
      <c r="D44" s="8">
        <f>+C43</f>
        <v>6000</v>
      </c>
      <c r="F44" s="14"/>
      <c r="L44" s="38"/>
    </row>
    <row r="45" spans="2:23" x14ac:dyDescent="0.3">
      <c r="C45" s="21"/>
      <c r="D45" s="8"/>
      <c r="F45" s="277" t="s">
        <v>74</v>
      </c>
      <c r="G45" s="277"/>
      <c r="J45" s="276" t="s">
        <v>87</v>
      </c>
      <c r="K45" s="276"/>
      <c r="M45" s="276" t="s">
        <v>88</v>
      </c>
      <c r="N45" s="276"/>
      <c r="O45" s="23"/>
      <c r="P45" s="276" t="s">
        <v>89</v>
      </c>
      <c r="Q45" s="276"/>
      <c r="S45" s="276" t="s">
        <v>90</v>
      </c>
      <c r="T45" s="276"/>
    </row>
    <row r="46" spans="2:23" x14ac:dyDescent="0.3">
      <c r="C46" s="21"/>
      <c r="D46" s="8"/>
      <c r="F46" s="15" t="s">
        <v>31</v>
      </c>
      <c r="G46" s="15" t="s">
        <v>32</v>
      </c>
      <c r="J46" s="15" t="s">
        <v>31</v>
      </c>
      <c r="K46" s="15" t="s">
        <v>32</v>
      </c>
      <c r="M46" s="15" t="s">
        <v>31</v>
      </c>
      <c r="N46" s="15" t="s">
        <v>32</v>
      </c>
      <c r="P46" s="15" t="s">
        <v>31</v>
      </c>
      <c r="Q46" s="15" t="s">
        <v>32</v>
      </c>
      <c r="S46" s="15" t="s">
        <v>31</v>
      </c>
      <c r="T46" s="15" t="s">
        <v>32</v>
      </c>
    </row>
    <row r="47" spans="2:23" x14ac:dyDescent="0.3">
      <c r="C47" s="21"/>
      <c r="D47" s="8"/>
      <c r="F47" s="18">
        <f>+C48</f>
        <v>2500</v>
      </c>
      <c r="G47" s="11"/>
      <c r="J47" s="48">
        <f>+F47</f>
        <v>2500</v>
      </c>
      <c r="K47" s="47"/>
      <c r="M47" s="48">
        <f>+F52</f>
        <v>7000</v>
      </c>
      <c r="N47" s="36"/>
      <c r="O47" s="11"/>
      <c r="P47" s="48"/>
      <c r="Q47" s="47">
        <f>+G58</f>
        <v>3000</v>
      </c>
      <c r="S47" s="48"/>
      <c r="T47" s="47">
        <f>+D99</f>
        <v>1000</v>
      </c>
    </row>
    <row r="48" spans="2:23" x14ac:dyDescent="0.3">
      <c r="B48" t="s">
        <v>66</v>
      </c>
      <c r="C48" s="7">
        <v>2500</v>
      </c>
      <c r="D48" s="10"/>
      <c r="F48" s="22"/>
      <c r="G48" s="11"/>
      <c r="H48" s="35"/>
      <c r="I48" s="19"/>
      <c r="J48" s="49"/>
      <c r="K48" s="47"/>
      <c r="M48" s="49"/>
      <c r="N48" s="47"/>
      <c r="O48" s="11"/>
      <c r="P48" s="49"/>
      <c r="Q48" s="47"/>
      <c r="S48" s="49"/>
      <c r="T48" s="47"/>
    </row>
    <row r="49" spans="2:20" x14ac:dyDescent="0.3">
      <c r="B49" t="s">
        <v>67</v>
      </c>
      <c r="C49" s="7"/>
      <c r="D49" s="8">
        <v>2500</v>
      </c>
      <c r="F49" s="14"/>
      <c r="H49" s="35"/>
      <c r="I49" s="19"/>
      <c r="J49" s="50"/>
      <c r="K49" s="36"/>
      <c r="M49" s="50"/>
      <c r="N49" s="47"/>
      <c r="O49" s="44"/>
      <c r="P49" s="50"/>
      <c r="Q49" s="47"/>
      <c r="S49" s="50"/>
      <c r="T49" s="47"/>
    </row>
    <row r="50" spans="2:20" x14ac:dyDescent="0.3">
      <c r="C50" s="21"/>
      <c r="D50" s="8"/>
      <c r="F50" s="277" t="s">
        <v>36</v>
      </c>
      <c r="G50" s="277"/>
      <c r="H50" s="38"/>
      <c r="I50" s="19"/>
      <c r="J50" s="50"/>
      <c r="K50" s="36"/>
      <c r="M50" s="50"/>
      <c r="N50" s="47"/>
      <c r="O50" s="38"/>
      <c r="P50" s="50"/>
      <c r="Q50" s="47"/>
      <c r="S50" s="50"/>
      <c r="T50" s="47"/>
    </row>
    <row r="51" spans="2:20" x14ac:dyDescent="0.3">
      <c r="C51" s="21"/>
      <c r="D51" s="8"/>
      <c r="F51" s="15" t="s">
        <v>31</v>
      </c>
      <c r="G51" s="15" t="s">
        <v>32</v>
      </c>
      <c r="H51" s="38"/>
      <c r="I51" s="19"/>
      <c r="J51" s="50"/>
      <c r="K51" s="36"/>
      <c r="M51" s="50"/>
      <c r="N51" s="47"/>
      <c r="O51" s="38"/>
      <c r="P51" s="50"/>
      <c r="Q51" s="47"/>
      <c r="S51" s="50"/>
      <c r="T51" s="47"/>
    </row>
    <row r="52" spans="2:20" x14ac:dyDescent="0.3">
      <c r="C52" s="10"/>
      <c r="D52" s="10"/>
      <c r="F52" s="18">
        <f>+C53</f>
        <v>7000</v>
      </c>
      <c r="G52" s="11"/>
      <c r="H52" s="35"/>
      <c r="I52" s="33" t="s">
        <v>70</v>
      </c>
      <c r="J52" s="51">
        <f>+J47+J48</f>
        <v>2500</v>
      </c>
      <c r="K52" s="36"/>
      <c r="M52" s="51">
        <f>+M47+M48</f>
        <v>7000</v>
      </c>
      <c r="N52" s="47"/>
      <c r="O52" s="38"/>
      <c r="P52" s="51"/>
      <c r="Q52" s="52">
        <f>+Q47+Q48</f>
        <v>3000</v>
      </c>
      <c r="S52" s="51"/>
      <c r="T52" s="52">
        <f>+T47+T48</f>
        <v>1000</v>
      </c>
    </row>
    <row r="53" spans="2:20" x14ac:dyDescent="0.3">
      <c r="B53" t="s">
        <v>57</v>
      </c>
      <c r="C53" s="7">
        <v>7000</v>
      </c>
      <c r="D53" s="8"/>
      <c r="F53" s="22"/>
      <c r="G53" s="11"/>
      <c r="H53" s="23"/>
      <c r="L53" s="23"/>
    </row>
    <row r="54" spans="2:20" x14ac:dyDescent="0.3">
      <c r="B54" t="s">
        <v>65</v>
      </c>
      <c r="C54" s="7"/>
      <c r="D54" s="8">
        <f>+C53</f>
        <v>7000</v>
      </c>
      <c r="F54" s="14"/>
      <c r="H54" s="11"/>
      <c r="L54" s="11"/>
    </row>
    <row r="55" spans="2:20" x14ac:dyDescent="0.3">
      <c r="C55" s="21"/>
      <c r="D55" s="8"/>
      <c r="L55" s="11"/>
    </row>
    <row r="56" spans="2:20" x14ac:dyDescent="0.3">
      <c r="F56" s="277" t="s">
        <v>75</v>
      </c>
      <c r="G56" s="277"/>
    </row>
    <row r="57" spans="2:20" x14ac:dyDescent="0.3">
      <c r="B57" t="s">
        <v>56</v>
      </c>
      <c r="C57" s="7"/>
      <c r="D57" s="8">
        <v>2000</v>
      </c>
      <c r="F57" s="15" t="s">
        <v>31</v>
      </c>
      <c r="G57" s="15" t="s">
        <v>32</v>
      </c>
    </row>
    <row r="58" spans="2:20" x14ac:dyDescent="0.3">
      <c r="B58" t="s">
        <v>58</v>
      </c>
      <c r="C58" s="7">
        <v>2000</v>
      </c>
      <c r="D58" s="8"/>
      <c r="F58" s="18"/>
      <c r="G58" s="11">
        <f>+D127</f>
        <v>3000</v>
      </c>
      <c r="L58" s="38"/>
    </row>
    <row r="59" spans="2:20" x14ac:dyDescent="0.3">
      <c r="F59" s="22"/>
      <c r="G59" s="11"/>
      <c r="L59" s="23"/>
    </row>
    <row r="60" spans="2:20" x14ac:dyDescent="0.3">
      <c r="B60" s="41" t="s">
        <v>38</v>
      </c>
      <c r="C60" s="12">
        <f>+SUM(C28:C58)</f>
        <v>58500</v>
      </c>
      <c r="D60" s="12">
        <f>+SUM(D28:D58)</f>
        <v>58500</v>
      </c>
      <c r="F60" s="14"/>
      <c r="L60" s="11"/>
    </row>
    <row r="61" spans="2:20" x14ac:dyDescent="0.3">
      <c r="D61" s="11"/>
      <c r="E61" s="11"/>
      <c r="L61" s="11"/>
    </row>
    <row r="62" spans="2:20" x14ac:dyDescent="0.3">
      <c r="E62" s="11"/>
    </row>
    <row r="63" spans="2:20" x14ac:dyDescent="0.3">
      <c r="D63" s="11"/>
      <c r="E63" s="11"/>
    </row>
    <row r="64" spans="2:20" x14ac:dyDescent="0.3">
      <c r="B64" t="s">
        <v>18</v>
      </c>
      <c r="C64" s="11">
        <f>+D28</f>
        <v>20000</v>
      </c>
    </row>
    <row r="65" spans="2:12" x14ac:dyDescent="0.3">
      <c r="B65" t="s">
        <v>22</v>
      </c>
      <c r="C65" s="11">
        <f>+D57</f>
        <v>2000</v>
      </c>
      <c r="L65" s="38"/>
    </row>
    <row r="66" spans="2:12" x14ac:dyDescent="0.3">
      <c r="B66" t="s">
        <v>19</v>
      </c>
      <c r="C66" s="11">
        <f>+D33</f>
        <v>6000</v>
      </c>
      <c r="L66" s="23"/>
    </row>
    <row r="67" spans="2:12" x14ac:dyDescent="0.3">
      <c r="B67" t="s">
        <v>20</v>
      </c>
      <c r="C67" s="11">
        <f>-C38</f>
        <v>-15000</v>
      </c>
      <c r="L67" s="11"/>
    </row>
    <row r="68" spans="2:12" x14ac:dyDescent="0.3">
      <c r="B68" t="s">
        <v>21</v>
      </c>
      <c r="C68" s="11">
        <f>-C43</f>
        <v>-6000</v>
      </c>
      <c r="L68" s="11"/>
    </row>
    <row r="69" spans="2:12" x14ac:dyDescent="0.3">
      <c r="B69" t="s">
        <v>68</v>
      </c>
      <c r="C69" s="11">
        <f>-C48</f>
        <v>-2500</v>
      </c>
    </row>
    <row r="70" spans="2:12" x14ac:dyDescent="0.3">
      <c r="B70" t="s">
        <v>23</v>
      </c>
      <c r="C70" s="11">
        <f>-C53</f>
        <v>-7000</v>
      </c>
    </row>
    <row r="71" spans="2:12" ht="4.5" customHeight="1" x14ac:dyDescent="0.3"/>
    <row r="72" spans="2:12" x14ac:dyDescent="0.3">
      <c r="B72" s="9" t="s">
        <v>27</v>
      </c>
      <c r="C72" s="12">
        <f>SUM(C64:C71)</f>
        <v>-2500</v>
      </c>
    </row>
    <row r="75" spans="2:12" x14ac:dyDescent="0.3">
      <c r="C75" s="10" t="s">
        <v>5</v>
      </c>
      <c r="D75" s="10" t="s">
        <v>6</v>
      </c>
    </row>
    <row r="76" spans="2:12" x14ac:dyDescent="0.3">
      <c r="B76" t="s">
        <v>29</v>
      </c>
      <c r="C76" s="7">
        <f>+D77</f>
        <v>3000</v>
      </c>
      <c r="D76" s="8"/>
    </row>
    <row r="77" spans="2:12" x14ac:dyDescent="0.3">
      <c r="B77" t="s">
        <v>120</v>
      </c>
      <c r="C77" s="7"/>
      <c r="D77" s="8">
        <v>3000</v>
      </c>
    </row>
    <row r="81" spans="2:6" x14ac:dyDescent="0.3">
      <c r="B81" t="s">
        <v>18</v>
      </c>
      <c r="C81" s="11">
        <v>20000</v>
      </c>
    </row>
    <row r="82" spans="2:6" x14ac:dyDescent="0.3">
      <c r="B82" t="s">
        <v>22</v>
      </c>
      <c r="C82" s="11">
        <v>2000</v>
      </c>
    </row>
    <row r="83" spans="2:6" x14ac:dyDescent="0.3">
      <c r="B83" t="s">
        <v>19</v>
      </c>
      <c r="C83" s="11">
        <v>6000</v>
      </c>
    </row>
    <row r="84" spans="2:6" x14ac:dyDescent="0.3">
      <c r="B84" t="s">
        <v>69</v>
      </c>
      <c r="C84" s="11">
        <v>3000</v>
      </c>
    </row>
    <row r="85" spans="2:6" x14ac:dyDescent="0.3">
      <c r="B85" s="9" t="s">
        <v>28</v>
      </c>
      <c r="C85" s="12">
        <f>+C84+C83+C82+C81</f>
        <v>31000</v>
      </c>
    </row>
    <row r="86" spans="2:6" x14ac:dyDescent="0.3">
      <c r="C86" s="11"/>
    </row>
    <row r="87" spans="2:6" x14ac:dyDescent="0.3">
      <c r="B87" t="s">
        <v>20</v>
      </c>
      <c r="C87" s="11">
        <v>-15000</v>
      </c>
      <c r="F87" s="11"/>
    </row>
    <row r="88" spans="2:6" x14ac:dyDescent="0.3">
      <c r="B88" t="s">
        <v>21</v>
      </c>
      <c r="C88" s="11">
        <v>-6000</v>
      </c>
    </row>
    <row r="89" spans="2:6" x14ac:dyDescent="0.3">
      <c r="B89" t="s">
        <v>68</v>
      </c>
      <c r="C89" s="11">
        <v>-2500</v>
      </c>
    </row>
    <row r="90" spans="2:6" x14ac:dyDescent="0.3">
      <c r="B90" t="s">
        <v>73</v>
      </c>
      <c r="C90" s="11">
        <v>1000</v>
      </c>
    </row>
    <row r="91" spans="2:6" x14ac:dyDescent="0.3">
      <c r="B91" t="s">
        <v>23</v>
      </c>
      <c r="C91" s="11">
        <v>-7000</v>
      </c>
    </row>
    <row r="92" spans="2:6" x14ac:dyDescent="0.3">
      <c r="B92" s="9" t="s">
        <v>30</v>
      </c>
      <c r="C92" s="12">
        <f>SUM(C87:C91)</f>
        <v>-29500</v>
      </c>
    </row>
    <row r="94" spans="2:6" x14ac:dyDescent="0.3">
      <c r="B94" s="9" t="s">
        <v>25</v>
      </c>
      <c r="C94" s="12">
        <f>+C85+C92</f>
        <v>1500</v>
      </c>
    </row>
    <row r="97" spans="2:4" x14ac:dyDescent="0.3">
      <c r="C97" s="10" t="s">
        <v>5</v>
      </c>
      <c r="D97" s="10" t="s">
        <v>6</v>
      </c>
    </row>
    <row r="98" spans="2:4" x14ac:dyDescent="0.3">
      <c r="B98" t="s">
        <v>71</v>
      </c>
      <c r="C98" s="7">
        <v>1000</v>
      </c>
      <c r="D98" s="8"/>
    </row>
    <row r="99" spans="2:4" x14ac:dyDescent="0.3">
      <c r="B99" t="s">
        <v>72</v>
      </c>
      <c r="C99" s="7"/>
      <c r="D99" s="8">
        <f>+C98</f>
        <v>1000</v>
      </c>
    </row>
    <row r="102" spans="2:4" x14ac:dyDescent="0.3">
      <c r="B102" s="9" t="s">
        <v>26</v>
      </c>
    </row>
    <row r="103" spans="2:4" x14ac:dyDescent="0.3">
      <c r="C103" s="10" t="s">
        <v>94</v>
      </c>
      <c r="D103" s="10" t="s">
        <v>95</v>
      </c>
    </row>
    <row r="104" spans="2:4" x14ac:dyDescent="0.3">
      <c r="B104" s="75" t="s">
        <v>12</v>
      </c>
      <c r="C104" s="76"/>
      <c r="D104" s="77">
        <v>20000</v>
      </c>
    </row>
    <row r="105" spans="2:4" x14ac:dyDescent="0.3">
      <c r="B105" s="75" t="s">
        <v>14</v>
      </c>
      <c r="C105" s="76">
        <f>+D104</f>
        <v>20000</v>
      </c>
      <c r="D105" s="77"/>
    </row>
    <row r="106" spans="2:4" x14ac:dyDescent="0.3">
      <c r="B106" s="75"/>
      <c r="C106" s="78"/>
      <c r="D106" s="78"/>
    </row>
    <row r="107" spans="2:4" x14ac:dyDescent="0.3">
      <c r="B107" t="s">
        <v>13</v>
      </c>
      <c r="C107" s="7"/>
      <c r="D107" s="8">
        <v>6000</v>
      </c>
    </row>
    <row r="108" spans="2:4" x14ac:dyDescent="0.3">
      <c r="B108" t="s">
        <v>14</v>
      </c>
      <c r="C108" s="7">
        <v>6000</v>
      </c>
      <c r="D108" s="8"/>
    </row>
    <row r="109" spans="2:4" x14ac:dyDescent="0.3">
      <c r="C109" s="21"/>
      <c r="D109" s="8"/>
    </row>
    <row r="110" spans="2:4" x14ac:dyDescent="0.3">
      <c r="B110" s="75" t="s">
        <v>24</v>
      </c>
      <c r="C110" s="76">
        <v>15000</v>
      </c>
      <c r="D110" s="77"/>
    </row>
    <row r="111" spans="2:4" x14ac:dyDescent="0.3">
      <c r="B111" s="75" t="s">
        <v>16</v>
      </c>
      <c r="C111" s="76"/>
      <c r="D111" s="77">
        <f>+C110</f>
        <v>15000</v>
      </c>
    </row>
    <row r="112" spans="2:4" x14ac:dyDescent="0.3">
      <c r="C112" s="10"/>
      <c r="D112" s="10"/>
    </row>
    <row r="113" spans="2:4" x14ac:dyDescent="0.3">
      <c r="B113" t="s">
        <v>15</v>
      </c>
      <c r="C113" s="7">
        <v>6000</v>
      </c>
      <c r="D113" s="8"/>
    </row>
    <row r="114" spans="2:4" x14ac:dyDescent="0.3">
      <c r="B114" t="s">
        <v>17</v>
      </c>
      <c r="C114" s="7"/>
      <c r="D114" s="8">
        <f>+C113</f>
        <v>6000</v>
      </c>
    </row>
    <row r="115" spans="2:4" x14ac:dyDescent="0.3">
      <c r="C115" s="21"/>
      <c r="D115" s="8"/>
    </row>
    <row r="116" spans="2:4" x14ac:dyDescent="0.3">
      <c r="B116" t="s">
        <v>66</v>
      </c>
      <c r="C116" s="7">
        <v>2500</v>
      </c>
      <c r="D116" s="10"/>
    </row>
    <row r="117" spans="2:4" x14ac:dyDescent="0.3">
      <c r="B117" t="s">
        <v>67</v>
      </c>
      <c r="C117" s="7"/>
      <c r="D117" s="8">
        <v>2500</v>
      </c>
    </row>
    <row r="118" spans="2:4" x14ac:dyDescent="0.3">
      <c r="C118" s="21"/>
      <c r="D118" s="8"/>
    </row>
    <row r="119" spans="2:4" x14ac:dyDescent="0.3">
      <c r="B119" s="75" t="s">
        <v>8</v>
      </c>
      <c r="C119" s="76">
        <v>7000</v>
      </c>
      <c r="D119" s="77"/>
    </row>
    <row r="120" spans="2:4" x14ac:dyDescent="0.3">
      <c r="B120" s="75" t="s">
        <v>7</v>
      </c>
      <c r="C120" s="76"/>
      <c r="D120" s="77">
        <f>+C119</f>
        <v>7000</v>
      </c>
    </row>
    <row r="121" spans="2:4" x14ac:dyDescent="0.3">
      <c r="C121" s="10"/>
      <c r="D121" s="10"/>
    </row>
    <row r="122" spans="2:4" x14ac:dyDescent="0.3">
      <c r="B122" t="s">
        <v>12</v>
      </c>
      <c r="C122" s="7"/>
      <c r="D122" s="8">
        <v>2000</v>
      </c>
    </row>
    <row r="123" spans="2:4" x14ac:dyDescent="0.3">
      <c r="B123" t="s">
        <v>11</v>
      </c>
      <c r="C123" s="7">
        <v>2000</v>
      </c>
      <c r="D123" s="8"/>
    </row>
    <row r="126" spans="2:4" x14ac:dyDescent="0.3">
      <c r="B126" t="s">
        <v>29</v>
      </c>
      <c r="C126" s="7">
        <f>+D127</f>
        <v>3000</v>
      </c>
      <c r="D126" s="8"/>
    </row>
    <row r="127" spans="2:4" x14ac:dyDescent="0.3">
      <c r="B127" t="s">
        <v>119</v>
      </c>
      <c r="C127" s="7"/>
      <c r="D127" s="8">
        <v>3000</v>
      </c>
    </row>
    <row r="129" spans="2:12" x14ac:dyDescent="0.3">
      <c r="B129" t="s">
        <v>121</v>
      </c>
      <c r="C129" s="7">
        <v>1000</v>
      </c>
      <c r="D129" s="8"/>
    </row>
    <row r="130" spans="2:12" x14ac:dyDescent="0.3">
      <c r="B130" t="s">
        <v>118</v>
      </c>
      <c r="C130" s="7"/>
      <c r="D130" s="8">
        <f>+C129</f>
        <v>1000</v>
      </c>
    </row>
    <row r="132" spans="2:12" x14ac:dyDescent="0.3">
      <c r="B132" s="41" t="s">
        <v>38</v>
      </c>
      <c r="C132" s="12">
        <f>SUM(C104:C130)</f>
        <v>62500</v>
      </c>
      <c r="D132" s="12">
        <f>SUM(D104:D130)</f>
        <v>62500</v>
      </c>
      <c r="F132" s="278" t="s">
        <v>39</v>
      </c>
      <c r="G132" s="278"/>
      <c r="H132" s="17"/>
      <c r="I132" s="9"/>
      <c r="J132" s="278" t="s">
        <v>40</v>
      </c>
      <c r="K132" s="278"/>
      <c r="L132" s="37"/>
    </row>
    <row r="133" spans="2:12" x14ac:dyDescent="0.3">
      <c r="F133" s="15" t="s">
        <v>31</v>
      </c>
      <c r="G133" s="15" t="s">
        <v>32</v>
      </c>
      <c r="H133" s="23"/>
      <c r="J133" s="15" t="s">
        <v>31</v>
      </c>
      <c r="K133" s="15" t="s">
        <v>32</v>
      </c>
      <c r="L133" s="23"/>
    </row>
    <row r="134" spans="2:12" x14ac:dyDescent="0.3">
      <c r="F134" s="18"/>
      <c r="G134" s="11"/>
      <c r="H134" s="11"/>
      <c r="J134" s="18"/>
      <c r="K134" s="11"/>
      <c r="L134" s="11"/>
    </row>
    <row r="135" spans="2:12" ht="14.4" customHeight="1" x14ac:dyDescent="0.3">
      <c r="F135" s="280" t="s">
        <v>41</v>
      </c>
      <c r="G135" s="281" t="s">
        <v>43</v>
      </c>
      <c r="H135" s="25"/>
      <c r="J135" s="280" t="s">
        <v>46</v>
      </c>
      <c r="K135" s="281" t="s">
        <v>45</v>
      </c>
      <c r="L135" s="39"/>
    </row>
    <row r="136" spans="2:12" x14ac:dyDescent="0.3">
      <c r="C136" s="10" t="s">
        <v>94</v>
      </c>
      <c r="D136" s="10" t="s">
        <v>95</v>
      </c>
      <c r="F136" s="280"/>
      <c r="G136" s="281"/>
      <c r="H136" s="25"/>
      <c r="J136" s="280"/>
      <c r="K136" s="281"/>
      <c r="L136" s="39"/>
    </row>
    <row r="137" spans="2:12" x14ac:dyDescent="0.3">
      <c r="B137" t="s">
        <v>92</v>
      </c>
      <c r="C137" s="11">
        <f>+K150-J150</f>
        <v>1500</v>
      </c>
      <c r="F137" s="280"/>
      <c r="G137" s="281"/>
      <c r="H137" s="25"/>
      <c r="J137" s="280"/>
      <c r="K137" s="281"/>
      <c r="L137" s="39"/>
    </row>
    <row r="138" spans="2:12" x14ac:dyDescent="0.3">
      <c r="B138" t="s">
        <v>93</v>
      </c>
      <c r="D138" s="11">
        <f>+C137</f>
        <v>1500</v>
      </c>
      <c r="F138" s="23" t="s">
        <v>42</v>
      </c>
      <c r="G138" s="24" t="s">
        <v>44</v>
      </c>
      <c r="H138" s="23"/>
      <c r="J138" s="23" t="s">
        <v>44</v>
      </c>
      <c r="K138" s="24" t="s">
        <v>42</v>
      </c>
      <c r="L138" s="23"/>
    </row>
    <row r="139" spans="2:12" x14ac:dyDescent="0.3">
      <c r="F139" s="14"/>
      <c r="J139" s="14"/>
    </row>
    <row r="142" spans="2:12" x14ac:dyDescent="0.3">
      <c r="F142" s="278" t="s">
        <v>96</v>
      </c>
      <c r="G142" s="278"/>
      <c r="H142" s="17"/>
      <c r="I142" s="9"/>
      <c r="J142" s="278" t="s">
        <v>97</v>
      </c>
      <c r="K142" s="278"/>
      <c r="L142" s="37"/>
    </row>
    <row r="143" spans="2:12" x14ac:dyDescent="0.3">
      <c r="F143" s="15" t="s">
        <v>47</v>
      </c>
      <c r="G143" s="15" t="s">
        <v>48</v>
      </c>
      <c r="H143" s="23"/>
      <c r="J143" s="15" t="s">
        <v>49</v>
      </c>
      <c r="K143" s="15" t="s">
        <v>50</v>
      </c>
      <c r="L143" s="23"/>
    </row>
    <row r="144" spans="2:12" x14ac:dyDescent="0.3">
      <c r="F144" s="18"/>
      <c r="G144" s="11"/>
      <c r="H144" s="11"/>
      <c r="J144" s="18"/>
      <c r="K144" s="11"/>
      <c r="L144" s="11"/>
    </row>
    <row r="145" spans="5:13" ht="14.4" customHeight="1" x14ac:dyDescent="0.3">
      <c r="E145" s="27" t="s">
        <v>33</v>
      </c>
      <c r="F145" s="26">
        <f>+C105+C108-D111-D114-C116</f>
        <v>2500</v>
      </c>
      <c r="G145" s="28">
        <f>+D120</f>
        <v>7000</v>
      </c>
      <c r="H145" s="29" t="s">
        <v>37</v>
      </c>
      <c r="I145" s="27" t="s">
        <v>20</v>
      </c>
      <c r="J145" s="26">
        <f>+C110</f>
        <v>15000</v>
      </c>
      <c r="K145" s="28">
        <f>+D104+D122</f>
        <v>22000</v>
      </c>
      <c r="L145" s="26"/>
      <c r="M145" t="s">
        <v>53</v>
      </c>
    </row>
    <row r="146" spans="5:13" x14ac:dyDescent="0.3">
      <c r="E146" s="27" t="s">
        <v>52</v>
      </c>
      <c r="F146" s="26">
        <f>+C123</f>
        <v>2000</v>
      </c>
      <c r="G146" s="24"/>
      <c r="H146" s="23"/>
      <c r="I146" s="27" t="s">
        <v>21</v>
      </c>
      <c r="J146" s="26">
        <f>+C113</f>
        <v>6000</v>
      </c>
      <c r="K146" s="28">
        <f>+D107</f>
        <v>6000</v>
      </c>
      <c r="L146" s="26"/>
      <c r="M146" t="s">
        <v>54</v>
      </c>
    </row>
    <row r="147" spans="5:13" x14ac:dyDescent="0.3">
      <c r="E147" s="27" t="s">
        <v>51</v>
      </c>
      <c r="F147" s="26">
        <f>+C126</f>
        <v>3000</v>
      </c>
      <c r="G147" s="24"/>
      <c r="H147" s="23"/>
      <c r="I147" s="27" t="s">
        <v>36</v>
      </c>
      <c r="J147" s="26">
        <f>+C119</f>
        <v>7000</v>
      </c>
      <c r="K147" s="28">
        <f>+D127</f>
        <v>3000</v>
      </c>
      <c r="L147" s="26"/>
      <c r="M147" t="s">
        <v>75</v>
      </c>
    </row>
    <row r="148" spans="5:13" x14ac:dyDescent="0.3">
      <c r="E148" s="27" t="s">
        <v>81</v>
      </c>
      <c r="F148" s="26">
        <f>+C129</f>
        <v>1000</v>
      </c>
      <c r="G148" s="24"/>
      <c r="H148" s="23"/>
      <c r="I148" s="27" t="s">
        <v>68</v>
      </c>
      <c r="J148" s="26">
        <f>+C116</f>
        <v>2500</v>
      </c>
      <c r="K148" s="28">
        <f>+D130</f>
        <v>1000</v>
      </c>
      <c r="L148" s="26"/>
      <c r="M148" t="s">
        <v>82</v>
      </c>
    </row>
    <row r="149" spans="5:13" ht="4.95" customHeight="1" x14ac:dyDescent="0.3">
      <c r="E149" s="32"/>
      <c r="F149" s="30"/>
      <c r="G149" s="30"/>
      <c r="H149" s="30"/>
      <c r="I149" s="30"/>
      <c r="J149" s="30"/>
      <c r="K149" s="30"/>
      <c r="L149" s="30"/>
      <c r="M149" s="32"/>
    </row>
    <row r="150" spans="5:13" x14ac:dyDescent="0.3">
      <c r="E150" s="33" t="s">
        <v>38</v>
      </c>
      <c r="F150" s="31">
        <f>+SUM(F145:F149)</f>
        <v>8500</v>
      </c>
      <c r="G150" s="31">
        <f>+SUM(G145:G149)</f>
        <v>7000</v>
      </c>
      <c r="H150" s="34" t="s">
        <v>38</v>
      </c>
      <c r="I150" s="33" t="s">
        <v>38</v>
      </c>
      <c r="J150" s="31">
        <f>+SUM(J145:J149)</f>
        <v>30500</v>
      </c>
      <c r="K150" s="31">
        <f>+SUM(K145:K149)</f>
        <v>32000</v>
      </c>
      <c r="L150" s="31"/>
      <c r="M150" s="34" t="s">
        <v>38</v>
      </c>
    </row>
    <row r="153" spans="5:13" x14ac:dyDescent="0.3">
      <c r="F153" s="278" t="s">
        <v>96</v>
      </c>
      <c r="G153" s="278"/>
      <c r="H153" s="42"/>
      <c r="I153" s="9"/>
      <c r="J153" s="278" t="s">
        <v>97</v>
      </c>
      <c r="K153" s="278"/>
      <c r="L153" s="42"/>
    </row>
    <row r="154" spans="5:13" x14ac:dyDescent="0.3">
      <c r="F154" s="15" t="s">
        <v>47</v>
      </c>
      <c r="G154" s="15" t="s">
        <v>48</v>
      </c>
      <c r="H154" s="23"/>
      <c r="J154" s="15" t="s">
        <v>49</v>
      </c>
      <c r="K154" s="15" t="s">
        <v>50</v>
      </c>
      <c r="L154" s="23"/>
    </row>
    <row r="155" spans="5:13" x14ac:dyDescent="0.3">
      <c r="F155" s="18"/>
      <c r="G155" s="11"/>
      <c r="H155" s="11"/>
      <c r="J155" s="18"/>
      <c r="K155" s="11"/>
      <c r="L155" s="11"/>
    </row>
    <row r="156" spans="5:13" x14ac:dyDescent="0.3">
      <c r="E156" s="27" t="s">
        <v>33</v>
      </c>
      <c r="F156" s="26">
        <f>+F145</f>
        <v>2500</v>
      </c>
      <c r="G156" s="28">
        <f>+G145</f>
        <v>7000</v>
      </c>
      <c r="H156" s="29" t="s">
        <v>37</v>
      </c>
      <c r="I156" s="27" t="s">
        <v>20</v>
      </c>
      <c r="J156" s="26">
        <f>+J145</f>
        <v>15000</v>
      </c>
      <c r="K156" s="28">
        <f>+K145</f>
        <v>22000</v>
      </c>
      <c r="L156" s="26"/>
      <c r="M156" t="s">
        <v>53</v>
      </c>
    </row>
    <row r="157" spans="5:13" x14ac:dyDescent="0.3">
      <c r="E157" s="27" t="s">
        <v>52</v>
      </c>
      <c r="F157" s="26">
        <f t="shared" ref="F157:F159" si="0">+F146</f>
        <v>2000</v>
      </c>
      <c r="G157" s="24"/>
      <c r="H157" s="23"/>
      <c r="I157" s="27" t="s">
        <v>21</v>
      </c>
      <c r="J157" s="26">
        <f t="shared" ref="J157:K157" si="1">+J146</f>
        <v>6000</v>
      </c>
      <c r="K157" s="28">
        <f t="shared" si="1"/>
        <v>6000</v>
      </c>
      <c r="L157" s="26"/>
      <c r="M157" t="s">
        <v>54</v>
      </c>
    </row>
    <row r="158" spans="5:13" x14ac:dyDescent="0.3">
      <c r="E158" s="27" t="s">
        <v>51</v>
      </c>
      <c r="F158" s="26">
        <f t="shared" si="0"/>
        <v>3000</v>
      </c>
      <c r="G158" s="24"/>
      <c r="H158" s="23"/>
      <c r="I158" s="27" t="s">
        <v>36</v>
      </c>
      <c r="J158" s="26">
        <f t="shared" ref="J158:K158" si="2">+J147</f>
        <v>7000</v>
      </c>
      <c r="K158" s="28">
        <f t="shared" si="2"/>
        <v>3000</v>
      </c>
      <c r="L158" s="26"/>
      <c r="M158" t="s">
        <v>75</v>
      </c>
    </row>
    <row r="159" spans="5:13" x14ac:dyDescent="0.3">
      <c r="E159" s="27" t="s">
        <v>81</v>
      </c>
      <c r="F159" s="26">
        <f t="shared" si="0"/>
        <v>1000</v>
      </c>
      <c r="G159" s="24"/>
      <c r="H159" s="23"/>
      <c r="I159" s="27" t="s">
        <v>68</v>
      </c>
      <c r="J159" s="26">
        <f t="shared" ref="J159:K159" si="3">+J148</f>
        <v>2500</v>
      </c>
      <c r="K159" s="28">
        <f t="shared" si="3"/>
        <v>1000</v>
      </c>
      <c r="L159" s="26"/>
      <c r="M159" t="s">
        <v>82</v>
      </c>
    </row>
    <row r="160" spans="5:13" x14ac:dyDescent="0.3">
      <c r="E160" s="32"/>
      <c r="F160" s="53"/>
      <c r="G160" s="31">
        <f>+K150-J150</f>
        <v>1500</v>
      </c>
      <c r="H160" s="55" t="s">
        <v>98</v>
      </c>
      <c r="I160" s="33" t="s">
        <v>91</v>
      </c>
      <c r="J160" s="51">
        <f>+G160</f>
        <v>1500</v>
      </c>
      <c r="K160" s="30"/>
      <c r="L160" s="30"/>
      <c r="M160" s="32"/>
    </row>
    <row r="161" spans="2:13" ht="7.5" customHeight="1" x14ac:dyDescent="0.3">
      <c r="E161" s="32"/>
      <c r="F161" s="30"/>
      <c r="G161" s="54"/>
      <c r="H161" s="30"/>
      <c r="I161" s="30"/>
      <c r="J161" s="30"/>
      <c r="K161" s="30"/>
      <c r="L161" s="30"/>
      <c r="M161" s="32"/>
    </row>
    <row r="162" spans="2:13" x14ac:dyDescent="0.3">
      <c r="E162" s="33" t="s">
        <v>38</v>
      </c>
      <c r="F162" s="31">
        <f>+SUM(F156:F160)</f>
        <v>8500</v>
      </c>
      <c r="G162" s="31">
        <f>+SUM(G156:G160)</f>
        <v>8500</v>
      </c>
      <c r="H162" s="34" t="s">
        <v>38</v>
      </c>
      <c r="I162" s="33" t="s">
        <v>38</v>
      </c>
      <c r="J162" s="31">
        <f>+SUM(J156:J160)</f>
        <v>32000</v>
      </c>
      <c r="K162" s="31">
        <f>+SUM(K156:K160)</f>
        <v>32000</v>
      </c>
      <c r="L162" s="31"/>
      <c r="M162" s="34" t="s">
        <v>38</v>
      </c>
    </row>
    <row r="170" spans="2:13" x14ac:dyDescent="0.3">
      <c r="C170" s="278" t="s">
        <v>100</v>
      </c>
      <c r="D170" s="278"/>
      <c r="G170" s="41" t="s">
        <v>109</v>
      </c>
      <c r="K170" s="278" t="s">
        <v>101</v>
      </c>
      <c r="L170" s="278"/>
    </row>
    <row r="171" spans="2:13" x14ac:dyDescent="0.3">
      <c r="B171" s="19"/>
      <c r="C171" s="276" t="s">
        <v>99</v>
      </c>
      <c r="D171" s="276"/>
      <c r="J171" s="46"/>
      <c r="K171" s="45" t="s">
        <v>99</v>
      </c>
      <c r="L171" s="45"/>
    </row>
    <row r="172" spans="2:13" x14ac:dyDescent="0.3">
      <c r="C172" s="15" t="s">
        <v>31</v>
      </c>
      <c r="D172" s="15" t="s">
        <v>32</v>
      </c>
      <c r="K172" s="15" t="s">
        <v>31</v>
      </c>
      <c r="L172" s="15" t="s">
        <v>32</v>
      </c>
    </row>
    <row r="173" spans="2:13" x14ac:dyDescent="0.3">
      <c r="B173" s="9"/>
      <c r="C173" s="57"/>
      <c r="D173" s="36"/>
      <c r="G173" s="10" t="s">
        <v>94</v>
      </c>
      <c r="H173" s="10" t="s">
        <v>95</v>
      </c>
      <c r="J173" s="36"/>
      <c r="K173" s="48"/>
      <c r="L173" s="36"/>
    </row>
    <row r="174" spans="2:13" x14ac:dyDescent="0.3">
      <c r="B174" s="58" t="s">
        <v>102</v>
      </c>
      <c r="C174" s="63">
        <v>2500</v>
      </c>
      <c r="D174" s="47"/>
      <c r="F174" s="27" t="s">
        <v>105</v>
      </c>
      <c r="G174" s="7">
        <v>2500</v>
      </c>
      <c r="H174" s="8"/>
      <c r="J174" s="36"/>
      <c r="K174" s="49"/>
      <c r="L174" s="47"/>
    </row>
    <row r="175" spans="2:13" x14ac:dyDescent="0.3">
      <c r="C175" s="50"/>
      <c r="D175" s="31">
        <v>2500</v>
      </c>
      <c r="F175" s="27" t="s">
        <v>106</v>
      </c>
      <c r="G175" s="7"/>
      <c r="H175" s="8">
        <f>+G174</f>
        <v>2500</v>
      </c>
      <c r="J175" s="33" t="s">
        <v>103</v>
      </c>
      <c r="K175" s="51">
        <f>+D175</f>
        <v>2500</v>
      </c>
      <c r="L175" s="47"/>
    </row>
    <row r="176" spans="2:13" x14ac:dyDescent="0.3">
      <c r="C176" s="50"/>
      <c r="D176" s="47"/>
      <c r="F176" s="27"/>
      <c r="J176" s="36"/>
      <c r="K176" s="50"/>
      <c r="L176" s="47"/>
    </row>
    <row r="177" spans="2:12" x14ac:dyDescent="0.3">
      <c r="C177" s="50"/>
      <c r="D177" s="47"/>
      <c r="F177" s="27"/>
      <c r="J177" s="36"/>
      <c r="K177" s="50"/>
      <c r="L177" s="47"/>
    </row>
    <row r="178" spans="2:12" x14ac:dyDescent="0.3">
      <c r="D178" s="26"/>
      <c r="E178" s="32"/>
      <c r="F178" s="56"/>
      <c r="G178" s="32"/>
      <c r="H178" s="32"/>
      <c r="I178" s="32"/>
      <c r="J178" s="23"/>
      <c r="K178" s="31"/>
      <c r="L178" s="26"/>
    </row>
    <row r="179" spans="2:12" x14ac:dyDescent="0.3">
      <c r="C179" s="278" t="s">
        <v>100</v>
      </c>
      <c r="D179" s="278"/>
      <c r="F179" s="27"/>
      <c r="K179" s="278" t="s">
        <v>101</v>
      </c>
      <c r="L179" s="278"/>
    </row>
    <row r="180" spans="2:12" x14ac:dyDescent="0.3">
      <c r="C180" s="276" t="s">
        <v>77</v>
      </c>
      <c r="D180" s="276"/>
      <c r="G180" s="41" t="s">
        <v>109</v>
      </c>
      <c r="K180" s="276" t="s">
        <v>77</v>
      </c>
      <c r="L180" s="276"/>
    </row>
    <row r="181" spans="2:12" x14ac:dyDescent="0.3">
      <c r="C181" s="15" t="s">
        <v>31</v>
      </c>
      <c r="D181" s="15" t="s">
        <v>32</v>
      </c>
      <c r="K181" s="15" t="s">
        <v>31</v>
      </c>
      <c r="L181" s="15" t="s">
        <v>32</v>
      </c>
    </row>
    <row r="182" spans="2:12" x14ac:dyDescent="0.3">
      <c r="C182" s="48"/>
      <c r="D182" s="47"/>
      <c r="F182" s="27"/>
      <c r="G182" s="10" t="s">
        <v>94</v>
      </c>
      <c r="H182" s="10" t="s">
        <v>95</v>
      </c>
      <c r="K182" s="48"/>
      <c r="L182" s="47"/>
    </row>
    <row r="183" spans="2:12" x14ac:dyDescent="0.3">
      <c r="B183" s="58" t="s">
        <v>102</v>
      </c>
      <c r="C183" s="59"/>
      <c r="D183" s="60">
        <v>7000</v>
      </c>
      <c r="F183" s="27" t="s">
        <v>108</v>
      </c>
      <c r="G183" s="7">
        <v>7000</v>
      </c>
      <c r="H183" s="8"/>
      <c r="K183" s="59"/>
      <c r="L183" s="60"/>
    </row>
    <row r="184" spans="2:12" x14ac:dyDescent="0.3">
      <c r="B184" s="61"/>
      <c r="C184" s="51">
        <f>+D183</f>
        <v>7000</v>
      </c>
      <c r="D184" s="61"/>
      <c r="F184" s="27" t="s">
        <v>107</v>
      </c>
      <c r="G184" s="7"/>
      <c r="H184" s="8">
        <f>+G183</f>
        <v>7000</v>
      </c>
      <c r="J184" s="33" t="s">
        <v>103</v>
      </c>
      <c r="K184" s="59"/>
      <c r="L184" s="31">
        <v>7000</v>
      </c>
    </row>
    <row r="185" spans="2:12" x14ac:dyDescent="0.3">
      <c r="B185" s="61"/>
      <c r="C185" s="59"/>
      <c r="D185" s="62"/>
      <c r="F185" s="27"/>
      <c r="K185" s="59"/>
      <c r="L185" s="62"/>
    </row>
    <row r="186" spans="2:12" x14ac:dyDescent="0.3">
      <c r="C186" s="50"/>
      <c r="D186" s="47"/>
      <c r="F186" s="27"/>
      <c r="K186" s="50"/>
      <c r="L186" s="36"/>
    </row>
    <row r="187" spans="2:12" x14ac:dyDescent="0.3">
      <c r="F187" s="27"/>
    </row>
    <row r="188" spans="2:12" x14ac:dyDescent="0.3">
      <c r="C188" s="278" t="s">
        <v>100</v>
      </c>
      <c r="D188" s="278"/>
      <c r="F188" s="27"/>
      <c r="K188" s="278" t="s">
        <v>101</v>
      </c>
      <c r="L188" s="278"/>
    </row>
    <row r="189" spans="2:12" x14ac:dyDescent="0.3">
      <c r="C189" s="276" t="s">
        <v>78</v>
      </c>
      <c r="D189" s="276"/>
      <c r="G189" s="41" t="s">
        <v>109</v>
      </c>
      <c r="K189" s="276" t="s">
        <v>78</v>
      </c>
      <c r="L189" s="276"/>
    </row>
    <row r="190" spans="2:12" x14ac:dyDescent="0.3">
      <c r="C190" s="15" t="s">
        <v>31</v>
      </c>
      <c r="D190" s="15" t="s">
        <v>32</v>
      </c>
      <c r="K190" s="15" t="s">
        <v>31</v>
      </c>
      <c r="L190" s="15" t="s">
        <v>32</v>
      </c>
    </row>
    <row r="191" spans="2:12" x14ac:dyDescent="0.3">
      <c r="C191" s="64"/>
      <c r="D191" s="62"/>
      <c r="F191" s="27"/>
      <c r="G191" s="10" t="s">
        <v>94</v>
      </c>
      <c r="H191" s="10" t="s">
        <v>95</v>
      </c>
      <c r="K191" s="64"/>
      <c r="L191" s="62"/>
    </row>
    <row r="192" spans="2:12" x14ac:dyDescent="0.3">
      <c r="B192" s="58" t="s">
        <v>102</v>
      </c>
      <c r="C192" s="63">
        <v>2000</v>
      </c>
      <c r="D192" s="60"/>
      <c r="F192" s="27" t="s">
        <v>104</v>
      </c>
      <c r="G192" s="7">
        <v>2000</v>
      </c>
      <c r="H192" s="8"/>
      <c r="K192" s="63"/>
      <c r="L192" s="60"/>
    </row>
    <row r="193" spans="2:12" x14ac:dyDescent="0.3">
      <c r="C193" s="59"/>
      <c r="D193" s="31">
        <v>2000</v>
      </c>
      <c r="F193" s="27" t="s">
        <v>110</v>
      </c>
      <c r="G193" s="7"/>
      <c r="H193" s="8">
        <f>+G192</f>
        <v>2000</v>
      </c>
      <c r="J193" s="33" t="s">
        <v>103</v>
      </c>
      <c r="K193" s="51">
        <v>2000</v>
      </c>
      <c r="L193" s="61"/>
    </row>
    <row r="194" spans="2:12" x14ac:dyDescent="0.3">
      <c r="C194" s="59"/>
      <c r="D194" s="60"/>
      <c r="F194" s="27"/>
      <c r="K194" s="59"/>
      <c r="L194" s="60"/>
    </row>
    <row r="195" spans="2:12" x14ac:dyDescent="0.3">
      <c r="C195" s="50"/>
      <c r="D195" s="47"/>
      <c r="F195" s="27"/>
      <c r="K195" s="59"/>
      <c r="L195" s="60"/>
    </row>
    <row r="196" spans="2:12" x14ac:dyDescent="0.3">
      <c r="F196" s="27"/>
    </row>
    <row r="197" spans="2:12" x14ac:dyDescent="0.3">
      <c r="C197" s="278" t="s">
        <v>100</v>
      </c>
      <c r="D197" s="278"/>
      <c r="F197" s="27"/>
      <c r="K197" s="278" t="s">
        <v>101</v>
      </c>
      <c r="L197" s="278"/>
    </row>
    <row r="198" spans="2:12" x14ac:dyDescent="0.3">
      <c r="B198" s="46"/>
      <c r="C198" s="276" t="s">
        <v>79</v>
      </c>
      <c r="D198" s="276"/>
      <c r="G198" s="41" t="s">
        <v>109</v>
      </c>
      <c r="K198" s="276" t="s">
        <v>89</v>
      </c>
      <c r="L198" s="276"/>
    </row>
    <row r="199" spans="2:12" x14ac:dyDescent="0.3">
      <c r="C199" s="15" t="s">
        <v>31</v>
      </c>
      <c r="D199" s="15" t="s">
        <v>32</v>
      </c>
      <c r="K199" s="15" t="s">
        <v>31</v>
      </c>
      <c r="L199" s="15" t="s">
        <v>32</v>
      </c>
    </row>
    <row r="200" spans="2:12" x14ac:dyDescent="0.3">
      <c r="B200" s="36"/>
      <c r="C200" s="64"/>
      <c r="D200" s="65"/>
      <c r="F200" s="27"/>
      <c r="G200" s="10" t="s">
        <v>94</v>
      </c>
      <c r="H200" s="10" t="s">
        <v>95</v>
      </c>
      <c r="K200" s="64"/>
      <c r="L200" s="65"/>
    </row>
    <row r="201" spans="2:12" x14ac:dyDescent="0.3">
      <c r="B201" s="58" t="s">
        <v>102</v>
      </c>
      <c r="C201" s="63">
        <v>3000</v>
      </c>
      <c r="D201" s="62"/>
      <c r="F201" s="27" t="s">
        <v>116</v>
      </c>
      <c r="G201" s="7">
        <v>3000</v>
      </c>
      <c r="H201" s="8"/>
      <c r="K201" s="63"/>
      <c r="L201" s="62"/>
    </row>
    <row r="202" spans="2:12" x14ac:dyDescent="0.3">
      <c r="B202" s="36"/>
      <c r="C202" s="59"/>
      <c r="D202" s="31">
        <v>3000</v>
      </c>
      <c r="F202" s="27" t="s">
        <v>113</v>
      </c>
      <c r="G202" s="7"/>
      <c r="H202" s="8">
        <f>+G201</f>
        <v>3000</v>
      </c>
      <c r="J202" s="33" t="s">
        <v>103</v>
      </c>
      <c r="K202" s="51">
        <v>3000</v>
      </c>
      <c r="L202" s="62"/>
    </row>
    <row r="203" spans="2:12" x14ac:dyDescent="0.3">
      <c r="B203" s="36"/>
      <c r="C203" s="59"/>
      <c r="D203" s="62"/>
      <c r="F203" s="27"/>
      <c r="K203" s="59"/>
      <c r="L203" s="62"/>
    </row>
    <row r="204" spans="2:12" x14ac:dyDescent="0.3">
      <c r="B204" s="36"/>
      <c r="C204" s="50"/>
      <c r="D204" s="47"/>
      <c r="K204" s="59"/>
      <c r="L204" s="62"/>
    </row>
    <row r="206" spans="2:12" x14ac:dyDescent="0.3">
      <c r="C206" s="278" t="s">
        <v>100</v>
      </c>
      <c r="D206" s="278"/>
      <c r="K206" s="278" t="s">
        <v>101</v>
      </c>
      <c r="L206" s="278"/>
    </row>
    <row r="207" spans="2:12" x14ac:dyDescent="0.3">
      <c r="B207" s="46"/>
      <c r="C207" s="276" t="s">
        <v>80</v>
      </c>
      <c r="D207" s="276"/>
      <c r="G207" s="41" t="s">
        <v>109</v>
      </c>
      <c r="K207" s="276" t="s">
        <v>90</v>
      </c>
      <c r="L207" s="276"/>
    </row>
    <row r="208" spans="2:12" x14ac:dyDescent="0.3">
      <c r="C208" s="15" t="s">
        <v>31</v>
      </c>
      <c r="D208" s="15" t="s">
        <v>32</v>
      </c>
      <c r="K208" s="15" t="s">
        <v>31</v>
      </c>
      <c r="L208" s="15" t="s">
        <v>32</v>
      </c>
    </row>
    <row r="209" spans="2:13" x14ac:dyDescent="0.3">
      <c r="B209" s="36"/>
      <c r="C209" s="64"/>
      <c r="D209" s="65"/>
      <c r="F209" s="27"/>
      <c r="G209" s="10" t="s">
        <v>94</v>
      </c>
      <c r="H209" s="10" t="s">
        <v>95</v>
      </c>
      <c r="K209" s="64"/>
      <c r="L209" s="65"/>
    </row>
    <row r="210" spans="2:13" x14ac:dyDescent="0.3">
      <c r="B210" s="58" t="s">
        <v>102</v>
      </c>
      <c r="C210" s="63">
        <v>1000</v>
      </c>
      <c r="D210" s="62"/>
      <c r="F210" s="27" t="s">
        <v>117</v>
      </c>
      <c r="G210" s="7">
        <v>1000</v>
      </c>
      <c r="H210" s="8"/>
      <c r="J210" s="33" t="s">
        <v>103</v>
      </c>
      <c r="K210" s="51">
        <v>1000</v>
      </c>
      <c r="L210" s="62"/>
    </row>
    <row r="211" spans="2:13" x14ac:dyDescent="0.3">
      <c r="B211" s="36"/>
      <c r="C211" s="59"/>
      <c r="D211" s="31">
        <v>1000</v>
      </c>
      <c r="F211" s="27" t="s">
        <v>161</v>
      </c>
      <c r="G211" s="7"/>
      <c r="H211" s="8">
        <f>+G210</f>
        <v>1000</v>
      </c>
      <c r="K211" s="59"/>
      <c r="L211" s="62"/>
    </row>
    <row r="212" spans="2:13" x14ac:dyDescent="0.3">
      <c r="B212" s="36"/>
      <c r="C212" s="59"/>
      <c r="D212" s="62"/>
      <c r="K212" s="59"/>
      <c r="L212" s="62"/>
    </row>
    <row r="213" spans="2:13" x14ac:dyDescent="0.3">
      <c r="B213" s="36"/>
      <c r="C213" s="50"/>
      <c r="D213" s="47"/>
      <c r="K213" s="59"/>
      <c r="L213" s="62"/>
    </row>
    <row r="214" spans="2:13" x14ac:dyDescent="0.3">
      <c r="B214" s="36"/>
      <c r="C214" s="67"/>
      <c r="D214" s="67"/>
      <c r="K214" s="67"/>
      <c r="L214" s="62"/>
    </row>
    <row r="215" spans="2:13" x14ac:dyDescent="0.3">
      <c r="C215" s="278" t="s">
        <v>100</v>
      </c>
      <c r="D215" s="278"/>
      <c r="K215" s="278" t="s">
        <v>101</v>
      </c>
      <c r="L215" s="278"/>
    </row>
    <row r="216" spans="2:13" x14ac:dyDescent="0.3">
      <c r="C216" s="276" t="s">
        <v>112</v>
      </c>
      <c r="D216" s="276"/>
      <c r="G216" s="41" t="s">
        <v>109</v>
      </c>
      <c r="K216" s="276" t="s">
        <v>112</v>
      </c>
      <c r="L216" s="276"/>
    </row>
    <row r="217" spans="2:13" x14ac:dyDescent="0.3">
      <c r="C217" s="15" t="s">
        <v>31</v>
      </c>
      <c r="D217" s="15" t="s">
        <v>32</v>
      </c>
      <c r="K217" s="15" t="s">
        <v>31</v>
      </c>
      <c r="L217" s="15" t="s">
        <v>32</v>
      </c>
    </row>
    <row r="218" spans="2:13" x14ac:dyDescent="0.3">
      <c r="C218" s="64"/>
      <c r="D218" s="65"/>
      <c r="F218" s="27"/>
      <c r="G218" s="10" t="s">
        <v>94</v>
      </c>
      <c r="H218" s="10" t="s">
        <v>95</v>
      </c>
      <c r="K218" s="64"/>
      <c r="L218" s="65"/>
    </row>
    <row r="219" spans="2:13" x14ac:dyDescent="0.3">
      <c r="B219" s="58" t="s">
        <v>102</v>
      </c>
      <c r="C219" s="63"/>
      <c r="D219" s="60">
        <v>1500</v>
      </c>
      <c r="F219" s="27" t="s">
        <v>115</v>
      </c>
      <c r="G219" s="7">
        <v>3000</v>
      </c>
      <c r="H219" s="8"/>
      <c r="K219" s="51"/>
      <c r="L219" s="31"/>
    </row>
    <row r="220" spans="2:13" x14ac:dyDescent="0.3">
      <c r="C220" s="51">
        <v>1500</v>
      </c>
      <c r="D220" s="62"/>
      <c r="F220" s="27" t="s">
        <v>114</v>
      </c>
      <c r="G220" s="7"/>
      <c r="H220" s="8">
        <f>+G219</f>
        <v>3000</v>
      </c>
      <c r="J220" s="33" t="s">
        <v>103</v>
      </c>
      <c r="K220" s="59"/>
      <c r="L220" s="31">
        <v>1500</v>
      </c>
    </row>
    <row r="221" spans="2:13" x14ac:dyDescent="0.3">
      <c r="C221" s="51"/>
      <c r="D221" s="62"/>
      <c r="K221" s="59"/>
      <c r="L221" s="62"/>
    </row>
    <row r="222" spans="2:13" x14ac:dyDescent="0.3">
      <c r="C222" s="50"/>
      <c r="D222" s="47"/>
      <c r="K222" s="59"/>
      <c r="L222" s="62"/>
    </row>
    <row r="224" spans="2:13" x14ac:dyDescent="0.3">
      <c r="C224" s="278" t="s">
        <v>111</v>
      </c>
      <c r="D224" s="278"/>
      <c r="G224" s="278" t="s">
        <v>122</v>
      </c>
      <c r="H224" s="278"/>
      <c r="L224" s="278" t="s">
        <v>123</v>
      </c>
      <c r="M224" s="278"/>
    </row>
    <row r="225" spans="2:14" x14ac:dyDescent="0.3">
      <c r="C225" s="15" t="s">
        <v>47</v>
      </c>
      <c r="D225" s="15" t="s">
        <v>48</v>
      </c>
      <c r="G225" s="15" t="s">
        <v>47</v>
      </c>
      <c r="H225" s="15" t="s">
        <v>48</v>
      </c>
      <c r="L225" s="15" t="s">
        <v>49</v>
      </c>
      <c r="M225" s="15" t="s">
        <v>50</v>
      </c>
    </row>
    <row r="226" spans="2:14" x14ac:dyDescent="0.3">
      <c r="C226" s="18"/>
      <c r="D226" s="11"/>
      <c r="G226" s="18"/>
      <c r="H226" s="11"/>
      <c r="L226" s="18"/>
      <c r="M226" s="11"/>
    </row>
    <row r="227" spans="2:14" x14ac:dyDescent="0.3">
      <c r="B227" s="27" t="s">
        <v>33</v>
      </c>
      <c r="C227" s="26">
        <v>2500</v>
      </c>
      <c r="D227" s="28">
        <v>7000</v>
      </c>
      <c r="E227" s="29" t="s">
        <v>37</v>
      </c>
      <c r="F227" s="27" t="s">
        <v>33</v>
      </c>
      <c r="G227" s="26">
        <v>2500</v>
      </c>
      <c r="H227" s="28">
        <v>7000</v>
      </c>
      <c r="I227" s="29" t="s">
        <v>37</v>
      </c>
      <c r="L227" s="26"/>
      <c r="M227" s="28"/>
    </row>
    <row r="228" spans="2:14" x14ac:dyDescent="0.3">
      <c r="B228" s="27" t="s">
        <v>52</v>
      </c>
      <c r="C228" s="26">
        <v>2000</v>
      </c>
      <c r="D228" s="24"/>
      <c r="E228" s="23"/>
      <c r="F228" s="27" t="s">
        <v>52</v>
      </c>
      <c r="G228" s="26">
        <v>2000</v>
      </c>
      <c r="H228" s="24"/>
      <c r="I228" s="23"/>
      <c r="L228" s="26"/>
      <c r="M228" s="24"/>
    </row>
    <row r="229" spans="2:14" x14ac:dyDescent="0.3">
      <c r="B229" s="27" t="s">
        <v>51</v>
      </c>
      <c r="C229" s="26">
        <v>3000</v>
      </c>
      <c r="D229" s="24"/>
      <c r="E229" s="23"/>
      <c r="G229" s="26"/>
      <c r="H229" s="24"/>
      <c r="I229" s="23"/>
      <c r="K229" s="27" t="s">
        <v>125</v>
      </c>
      <c r="L229" s="26">
        <v>3000</v>
      </c>
      <c r="M229" s="24"/>
    </row>
    <row r="230" spans="2:14" x14ac:dyDescent="0.3">
      <c r="B230" s="27" t="s">
        <v>81</v>
      </c>
      <c r="C230" s="26">
        <v>1000</v>
      </c>
      <c r="D230" s="24"/>
      <c r="E230" s="23"/>
      <c r="G230" s="26"/>
      <c r="H230" s="24"/>
      <c r="I230" s="23"/>
      <c r="K230" s="27" t="s">
        <v>126</v>
      </c>
      <c r="L230" s="26">
        <v>1000</v>
      </c>
      <c r="M230" s="24"/>
    </row>
    <row r="231" spans="2:14" x14ac:dyDescent="0.3">
      <c r="B231" s="32"/>
      <c r="C231" s="53"/>
      <c r="D231" s="60">
        <v>1500</v>
      </c>
      <c r="E231" s="66" t="s">
        <v>98</v>
      </c>
      <c r="F231" s="33" t="s">
        <v>98</v>
      </c>
      <c r="G231" s="51">
        <v>4000</v>
      </c>
      <c r="H231" s="60">
        <v>1500</v>
      </c>
      <c r="I231" s="66" t="s">
        <v>98</v>
      </c>
      <c r="L231" s="53"/>
      <c r="M231" s="31">
        <v>4000</v>
      </c>
      <c r="N231" t="s">
        <v>124</v>
      </c>
    </row>
    <row r="232" spans="2:14" x14ac:dyDescent="0.3">
      <c r="B232" s="33"/>
      <c r="C232" s="31"/>
      <c r="D232" s="31"/>
      <c r="G232" s="31"/>
      <c r="H232" s="31"/>
      <c r="L232" s="31"/>
      <c r="M232" s="60"/>
    </row>
    <row r="233" spans="2:14" x14ac:dyDescent="0.3">
      <c r="B233" s="33" t="s">
        <v>38</v>
      </c>
      <c r="C233" s="31">
        <f>SUM(C227:C232)</f>
        <v>8500</v>
      </c>
      <c r="D233" s="31">
        <f>SUM(D227:D232)</f>
        <v>8500</v>
      </c>
      <c r="G233" s="31">
        <f>SUM(G227:G232)</f>
        <v>8500</v>
      </c>
      <c r="H233" s="31">
        <f>SUM(H227:H232)</f>
        <v>8500</v>
      </c>
      <c r="L233" s="31">
        <f>SUM(L227:L232)</f>
        <v>4000</v>
      </c>
      <c r="M233" s="31">
        <f>SUM(M227:M232)</f>
        <v>4000</v>
      </c>
    </row>
  </sheetData>
  <mergeCells count="59">
    <mergeCell ref="K197:L197"/>
    <mergeCell ref="K206:L206"/>
    <mergeCell ref="K215:L215"/>
    <mergeCell ref="K198:L198"/>
    <mergeCell ref="K207:L207"/>
    <mergeCell ref="C224:D224"/>
    <mergeCell ref="C216:D216"/>
    <mergeCell ref="K216:L216"/>
    <mergeCell ref="C206:D206"/>
    <mergeCell ref="C215:D215"/>
    <mergeCell ref="G224:H224"/>
    <mergeCell ref="L224:M224"/>
    <mergeCell ref="C198:D198"/>
    <mergeCell ref="C207:D207"/>
    <mergeCell ref="C170:D170"/>
    <mergeCell ref="C179:D179"/>
    <mergeCell ref="C188:D188"/>
    <mergeCell ref="C197:D197"/>
    <mergeCell ref="F153:G153"/>
    <mergeCell ref="J153:K153"/>
    <mergeCell ref="C171:D171"/>
    <mergeCell ref="C180:D180"/>
    <mergeCell ref="C189:D189"/>
    <mergeCell ref="K170:L170"/>
    <mergeCell ref="K180:L180"/>
    <mergeCell ref="K189:L189"/>
    <mergeCell ref="K179:L179"/>
    <mergeCell ref="K188:L188"/>
    <mergeCell ref="J142:K142"/>
    <mergeCell ref="F142:G142"/>
    <mergeCell ref="F135:F137"/>
    <mergeCell ref="G135:G137"/>
    <mergeCell ref="J135:J137"/>
    <mergeCell ref="K135:K137"/>
    <mergeCell ref="F15:G15"/>
    <mergeCell ref="F16:G16"/>
    <mergeCell ref="F132:G132"/>
    <mergeCell ref="J132:K132"/>
    <mergeCell ref="J26:K26"/>
    <mergeCell ref="F25:G25"/>
    <mergeCell ref="F40:G40"/>
    <mergeCell ref="F24:G24"/>
    <mergeCell ref="F30:G30"/>
    <mergeCell ref="J36:K36"/>
    <mergeCell ref="M45:N45"/>
    <mergeCell ref="J45:K45"/>
    <mergeCell ref="V26:W26"/>
    <mergeCell ref="P26:Q26"/>
    <mergeCell ref="F56:G56"/>
    <mergeCell ref="M26:N26"/>
    <mergeCell ref="S26:T26"/>
    <mergeCell ref="F35:G35"/>
    <mergeCell ref="F45:G45"/>
    <mergeCell ref="F50:G50"/>
    <mergeCell ref="M36:N36"/>
    <mergeCell ref="P36:Q36"/>
    <mergeCell ref="S36:T36"/>
    <mergeCell ref="P45:Q45"/>
    <mergeCell ref="S45:T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T181"/>
  <sheetViews>
    <sheetView showGridLines="0" tabSelected="1" topLeftCell="B18" zoomScale="70" zoomScaleNormal="70" workbookViewId="0">
      <selection activeCell="D19" sqref="D19:R25"/>
    </sheetView>
  </sheetViews>
  <sheetFormatPr defaultRowHeight="14.4" x14ac:dyDescent="0.3"/>
  <cols>
    <col min="1" max="1" width="31" customWidth="1"/>
    <col min="2" max="3" width="14.21875" customWidth="1"/>
    <col min="4" max="4" width="19.33203125" customWidth="1"/>
    <col min="5" max="6" width="12.33203125" style="36" customWidth="1"/>
    <col min="7" max="7" width="2.6640625" customWidth="1"/>
    <col min="8" max="9" width="12.33203125" customWidth="1"/>
    <col min="10" max="10" width="2.6640625" customWidth="1"/>
    <col min="11" max="12" width="12.33203125" customWidth="1"/>
    <col min="13" max="13" width="2.6640625" customWidth="1"/>
    <col min="14" max="15" width="12.33203125" customWidth="1"/>
    <col min="16" max="16" width="2.6640625" customWidth="1"/>
    <col min="17" max="18" width="12.33203125" customWidth="1"/>
    <col min="19" max="20" width="10.109375" customWidth="1"/>
  </cols>
  <sheetData>
    <row r="1" spans="1:13" x14ac:dyDescent="0.3">
      <c r="E1" s="265"/>
      <c r="F1" s="265"/>
    </row>
    <row r="2" spans="1:13" x14ac:dyDescent="0.3">
      <c r="B2" s="278" t="s">
        <v>111</v>
      </c>
      <c r="C2" s="278"/>
      <c r="F2" s="278" t="s">
        <v>122</v>
      </c>
      <c r="G2" s="278"/>
      <c r="K2" s="278" t="s">
        <v>123</v>
      </c>
      <c r="L2" s="278"/>
    </row>
    <row r="3" spans="1:13" x14ac:dyDescent="0.3">
      <c r="B3" s="15" t="s">
        <v>47</v>
      </c>
      <c r="C3" s="15" t="s">
        <v>48</v>
      </c>
      <c r="F3" s="15" t="s">
        <v>47</v>
      </c>
      <c r="G3" s="15" t="s">
        <v>48</v>
      </c>
      <c r="K3" s="15" t="s">
        <v>49</v>
      </c>
      <c r="L3" s="15" t="s">
        <v>50</v>
      </c>
    </row>
    <row r="4" spans="1:13" x14ac:dyDescent="0.3">
      <c r="B4" s="18"/>
      <c r="C4" s="11"/>
      <c r="F4" s="48"/>
      <c r="G4" s="11"/>
      <c r="K4" s="18"/>
      <c r="L4" s="11"/>
    </row>
    <row r="5" spans="1:13" x14ac:dyDescent="0.3">
      <c r="A5" s="27" t="s">
        <v>33</v>
      </c>
      <c r="B5" s="26">
        <v>2500</v>
      </c>
      <c r="C5" s="28">
        <v>7000</v>
      </c>
      <c r="D5" s="29" t="s">
        <v>37</v>
      </c>
      <c r="E5" s="27" t="s">
        <v>33</v>
      </c>
      <c r="F5" s="26">
        <v>2500</v>
      </c>
      <c r="G5" s="28">
        <v>7000</v>
      </c>
      <c r="H5" s="29" t="s">
        <v>37</v>
      </c>
      <c r="K5" s="26"/>
      <c r="L5" s="28"/>
    </row>
    <row r="6" spans="1:13" x14ac:dyDescent="0.3">
      <c r="A6" s="27" t="s">
        <v>52</v>
      </c>
      <c r="B6" s="26">
        <v>2000</v>
      </c>
      <c r="C6" s="24"/>
      <c r="D6" s="23"/>
      <c r="E6" s="27" t="s">
        <v>52</v>
      </c>
      <c r="F6" s="26">
        <v>2000</v>
      </c>
      <c r="G6" s="24"/>
      <c r="H6" s="23"/>
      <c r="K6" s="26"/>
      <c r="L6" s="24"/>
    </row>
    <row r="7" spans="1:13" x14ac:dyDescent="0.3">
      <c r="A7" s="27" t="s">
        <v>51</v>
      </c>
      <c r="B7" s="26">
        <v>3000</v>
      </c>
      <c r="C7" s="24"/>
      <c r="D7" s="23"/>
      <c r="E7" s="27"/>
      <c r="F7" s="26"/>
      <c r="G7" s="24"/>
      <c r="H7" s="23"/>
      <c r="J7" s="27" t="s">
        <v>125</v>
      </c>
      <c r="K7" s="26">
        <v>3000</v>
      </c>
      <c r="L7" s="24"/>
    </row>
    <row r="8" spans="1:13" x14ac:dyDescent="0.3">
      <c r="A8" s="27" t="s">
        <v>81</v>
      </c>
      <c r="B8" s="26">
        <v>1000</v>
      </c>
      <c r="C8" s="24"/>
      <c r="D8" s="23"/>
      <c r="E8" s="27"/>
      <c r="F8" s="26"/>
      <c r="G8" s="24"/>
      <c r="H8" s="23"/>
      <c r="J8" s="27" t="s">
        <v>126</v>
      </c>
      <c r="K8" s="26">
        <v>1000</v>
      </c>
      <c r="L8" s="24"/>
    </row>
    <row r="9" spans="1:13" x14ac:dyDescent="0.3">
      <c r="A9" s="32"/>
      <c r="B9" s="53"/>
      <c r="C9" s="60">
        <v>1500</v>
      </c>
      <c r="D9" s="66" t="s">
        <v>98</v>
      </c>
      <c r="E9" s="33" t="s">
        <v>98</v>
      </c>
      <c r="F9" s="51">
        <v>4000</v>
      </c>
      <c r="G9" s="60">
        <v>1500</v>
      </c>
      <c r="H9" s="66" t="s">
        <v>98</v>
      </c>
      <c r="K9" s="53"/>
      <c r="L9" s="31">
        <v>4000</v>
      </c>
      <c r="M9" t="s">
        <v>124</v>
      </c>
    </row>
    <row r="10" spans="1:13" x14ac:dyDescent="0.3">
      <c r="A10" s="33"/>
      <c r="B10" s="31"/>
      <c r="C10" s="31"/>
      <c r="F10" s="31"/>
      <c r="G10" s="31"/>
      <c r="K10" s="31"/>
      <c r="L10" s="60"/>
    </row>
    <row r="11" spans="1:13" x14ac:dyDescent="0.3">
      <c r="A11" s="33" t="s">
        <v>38</v>
      </c>
      <c r="B11" s="31">
        <f>SUM(B5:B10)</f>
        <v>8500</v>
      </c>
      <c r="C11" s="31">
        <f>SUM(C5:C10)</f>
        <v>8500</v>
      </c>
      <c r="F11" s="31">
        <f>SUM(F5:F10)</f>
        <v>8500</v>
      </c>
      <c r="G11" s="31">
        <f>SUM(G5:G10)</f>
        <v>8500</v>
      </c>
      <c r="K11" s="31">
        <f>SUM(K5:K10)</f>
        <v>4000</v>
      </c>
      <c r="L11" s="31">
        <f>SUM(L5:L10)</f>
        <v>4000</v>
      </c>
    </row>
    <row r="13" spans="1:13" x14ac:dyDescent="0.3">
      <c r="E13" s="265"/>
      <c r="F13" s="265"/>
    </row>
    <row r="14" spans="1:13" x14ac:dyDescent="0.3">
      <c r="E14" s="265"/>
      <c r="F14" s="265"/>
    </row>
    <row r="15" spans="1:13" x14ac:dyDescent="0.3">
      <c r="E15" s="265"/>
      <c r="F15" s="265"/>
    </row>
    <row r="16" spans="1:13" x14ac:dyDescent="0.3">
      <c r="E16" s="265"/>
      <c r="F16" s="265"/>
    </row>
    <row r="18" spans="1:18" x14ac:dyDescent="0.3">
      <c r="D18" s="80" t="s">
        <v>196</v>
      </c>
    </row>
    <row r="19" spans="1:18" ht="19.5" customHeight="1" x14ac:dyDescent="0.3">
      <c r="E19" s="277" t="s">
        <v>76</v>
      </c>
      <c r="F19" s="277"/>
      <c r="H19" s="277" t="s">
        <v>127</v>
      </c>
      <c r="I19" s="277"/>
      <c r="K19" s="277" t="s">
        <v>142</v>
      </c>
      <c r="L19" s="277"/>
      <c r="N19" s="277" t="s">
        <v>149</v>
      </c>
      <c r="O19" s="277"/>
      <c r="Q19" s="277" t="s">
        <v>150</v>
      </c>
      <c r="R19" s="277"/>
    </row>
    <row r="20" spans="1:18" x14ac:dyDescent="0.3">
      <c r="A20" s="9" t="s">
        <v>26</v>
      </c>
      <c r="B20" s="278" t="s">
        <v>101</v>
      </c>
      <c r="C20" s="278"/>
      <c r="E20" s="15" t="s">
        <v>31</v>
      </c>
      <c r="F20" s="15" t="s">
        <v>32</v>
      </c>
      <c r="H20" s="15" t="s">
        <v>31</v>
      </c>
      <c r="I20" s="15" t="s">
        <v>32</v>
      </c>
      <c r="K20" s="15" t="s">
        <v>31</v>
      </c>
      <c r="L20" s="15" t="s">
        <v>32</v>
      </c>
      <c r="N20" s="15" t="s">
        <v>31</v>
      </c>
      <c r="O20" s="15" t="s">
        <v>32</v>
      </c>
      <c r="Q20" s="15" t="s">
        <v>31</v>
      </c>
      <c r="R20" s="15" t="s">
        <v>32</v>
      </c>
    </row>
    <row r="21" spans="1:18" x14ac:dyDescent="0.3">
      <c r="B21" s="10" t="s">
        <v>94</v>
      </c>
      <c r="C21" s="10" t="s">
        <v>95</v>
      </c>
      <c r="D21" s="41" t="s">
        <v>159</v>
      </c>
      <c r="E21" s="57">
        <f>+B5</f>
        <v>2500</v>
      </c>
      <c r="H21" s="57">
        <f>+B6</f>
        <v>2000</v>
      </c>
      <c r="I21" s="47"/>
      <c r="K21" s="57"/>
      <c r="L21" s="52">
        <f>+G5</f>
        <v>7000</v>
      </c>
      <c r="N21" s="57"/>
      <c r="O21" s="52"/>
      <c r="Q21" s="270"/>
      <c r="R21" s="52"/>
    </row>
    <row r="22" spans="1:18" x14ac:dyDescent="0.3">
      <c r="A22" t="s">
        <v>128</v>
      </c>
      <c r="B22" s="7">
        <v>2000</v>
      </c>
      <c r="C22" s="8"/>
      <c r="E22" s="49">
        <f>+B22</f>
        <v>2000</v>
      </c>
      <c r="F22" s="47">
        <f>+C33</f>
        <v>9500</v>
      </c>
      <c r="H22" s="50"/>
      <c r="I22" s="47">
        <f>+C23</f>
        <v>2000</v>
      </c>
      <c r="K22" s="49">
        <f>+B38</f>
        <v>7000</v>
      </c>
      <c r="L22" s="47"/>
      <c r="N22" s="14"/>
      <c r="Q22" s="49">
        <f>+B47</f>
        <v>500</v>
      </c>
      <c r="R22" s="47"/>
    </row>
    <row r="23" spans="1:18" x14ac:dyDescent="0.3">
      <c r="A23" t="s">
        <v>129</v>
      </c>
      <c r="B23" s="7"/>
      <c r="C23" s="8">
        <v>2000</v>
      </c>
      <c r="E23" s="49">
        <f>+B26</f>
        <v>4000</v>
      </c>
      <c r="F23" s="47">
        <f>+C39</f>
        <v>7000</v>
      </c>
      <c r="H23" s="49">
        <f>+B29</f>
        <v>3000</v>
      </c>
      <c r="I23" s="36"/>
      <c r="K23" s="49"/>
      <c r="L23" s="47">
        <f>+C36</f>
        <v>5000</v>
      </c>
      <c r="N23" s="49">
        <f>+B44</f>
        <v>2000</v>
      </c>
      <c r="O23" s="47"/>
      <c r="Q23" s="49"/>
      <c r="R23" s="47"/>
    </row>
    <row r="24" spans="1:18" x14ac:dyDescent="0.3">
      <c r="B24" s="10"/>
      <c r="C24" s="10"/>
      <c r="E24" s="49">
        <f>+B30</f>
        <v>18500</v>
      </c>
      <c r="F24" s="47">
        <f>+C42</f>
        <v>10000</v>
      </c>
      <c r="H24" s="14"/>
      <c r="K24" s="14"/>
      <c r="N24" s="49"/>
      <c r="O24" s="47"/>
      <c r="Q24" s="50"/>
    </row>
    <row r="25" spans="1:18" x14ac:dyDescent="0.3">
      <c r="A25" t="s">
        <v>132</v>
      </c>
      <c r="B25" s="7"/>
      <c r="C25" s="8">
        <v>4000</v>
      </c>
      <c r="D25" s="41" t="s">
        <v>160</v>
      </c>
      <c r="E25" s="31">
        <f>+SUM(E21:E24)-SUM(F21:F24)</f>
        <v>500</v>
      </c>
      <c r="F25" s="275"/>
      <c r="G25" s="273"/>
      <c r="H25" s="31">
        <f>+SUM(H21:H24)-SUM(I21:I24)</f>
        <v>3000</v>
      </c>
      <c r="I25" s="275"/>
      <c r="J25" s="273"/>
      <c r="K25" s="31"/>
      <c r="L25" s="52">
        <f>+SUM(L21:L24)-SUM(K21:K25)</f>
        <v>5000</v>
      </c>
      <c r="M25" s="273"/>
      <c r="N25" s="31">
        <f>+SUM(N20:N24)-SUM(O20:O24)</f>
        <v>2000</v>
      </c>
      <c r="O25" s="275"/>
      <c r="P25" s="275"/>
      <c r="Q25" s="31">
        <f>+SUM(Q20:Q23)-SUM(R20:R23)</f>
        <v>500</v>
      </c>
      <c r="R25" s="36"/>
    </row>
    <row r="26" spans="1:18" x14ac:dyDescent="0.3">
      <c r="A26" t="s">
        <v>128</v>
      </c>
      <c r="B26" s="7">
        <f>+C25</f>
        <v>4000</v>
      </c>
      <c r="C26" s="8"/>
      <c r="H26" s="32"/>
      <c r="K26" s="32"/>
      <c r="N26" s="32"/>
    </row>
    <row r="27" spans="1:18" x14ac:dyDescent="0.3">
      <c r="B27" s="21"/>
      <c r="C27" s="8"/>
      <c r="H27" s="32"/>
      <c r="K27" s="32"/>
      <c r="N27" s="32"/>
    </row>
    <row r="28" spans="1:18" x14ac:dyDescent="0.3">
      <c r="A28" t="s">
        <v>131</v>
      </c>
      <c r="B28" s="7"/>
      <c r="C28" s="8">
        <v>21500</v>
      </c>
      <c r="E28" s="277" t="s">
        <v>83</v>
      </c>
      <c r="F28" s="277"/>
      <c r="H28" s="277" t="s">
        <v>144</v>
      </c>
      <c r="I28" s="277"/>
      <c r="K28" s="277" t="s">
        <v>145</v>
      </c>
      <c r="L28" s="277"/>
      <c r="N28" s="277" t="s">
        <v>146</v>
      </c>
      <c r="O28" s="277"/>
      <c r="Q28" s="277" t="s">
        <v>84</v>
      </c>
      <c r="R28" s="277"/>
    </row>
    <row r="29" spans="1:18" x14ac:dyDescent="0.3">
      <c r="A29" t="s">
        <v>129</v>
      </c>
      <c r="B29" s="7">
        <v>3000</v>
      </c>
      <c r="C29" s="8"/>
      <c r="E29" s="15" t="s">
        <v>31</v>
      </c>
      <c r="F29" s="15" t="s">
        <v>32</v>
      </c>
      <c r="H29" s="15" t="s">
        <v>31</v>
      </c>
      <c r="I29" s="15" t="s">
        <v>32</v>
      </c>
      <c r="K29" s="15" t="s">
        <v>31</v>
      </c>
      <c r="L29" s="15" t="s">
        <v>32</v>
      </c>
      <c r="N29" s="15" t="s">
        <v>31</v>
      </c>
      <c r="O29" s="15" t="s">
        <v>32</v>
      </c>
      <c r="Q29" s="15" t="s">
        <v>31</v>
      </c>
      <c r="R29" s="15" t="s">
        <v>32</v>
      </c>
    </row>
    <row r="30" spans="1:18" x14ac:dyDescent="0.3">
      <c r="A30" t="s">
        <v>128</v>
      </c>
      <c r="B30" s="7">
        <v>18500</v>
      </c>
      <c r="C30" s="8"/>
      <c r="D30" s="41" t="s">
        <v>159</v>
      </c>
      <c r="E30" s="48"/>
      <c r="F30" s="47"/>
      <c r="H30" s="57">
        <f>+K8</f>
        <v>1000</v>
      </c>
      <c r="I30" s="47"/>
      <c r="K30" s="57">
        <f>+K7</f>
        <v>3000</v>
      </c>
      <c r="L30" s="65"/>
      <c r="N30" s="48"/>
      <c r="O30" s="47"/>
      <c r="Q30" s="48"/>
      <c r="R30" s="47"/>
    </row>
    <row r="31" spans="1:18" x14ac:dyDescent="0.3">
      <c r="B31" s="10"/>
      <c r="C31" s="10"/>
      <c r="E31" s="49"/>
      <c r="F31" s="47">
        <f>+C28</f>
        <v>21500</v>
      </c>
      <c r="H31" s="49"/>
      <c r="I31" s="47">
        <f>+C48</f>
        <v>500</v>
      </c>
      <c r="K31" s="49"/>
      <c r="L31" s="47">
        <f>+C45</f>
        <v>2000</v>
      </c>
      <c r="N31" s="49">
        <f>+B32</f>
        <v>9500</v>
      </c>
      <c r="O31" s="47"/>
      <c r="Q31" s="49"/>
      <c r="R31" s="47">
        <f>+C25</f>
        <v>4000</v>
      </c>
    </row>
    <row r="32" spans="1:18" x14ac:dyDescent="0.3">
      <c r="A32" t="s">
        <v>130</v>
      </c>
      <c r="B32" s="7">
        <v>9500</v>
      </c>
      <c r="C32" s="8"/>
      <c r="E32" s="49"/>
      <c r="F32" s="47"/>
      <c r="H32" s="50"/>
      <c r="I32" s="36"/>
      <c r="K32" s="50"/>
      <c r="L32" s="36"/>
      <c r="N32" s="49"/>
      <c r="O32" s="47"/>
      <c r="Q32" s="49"/>
      <c r="R32" s="47"/>
    </row>
    <row r="33" spans="1:18" x14ac:dyDescent="0.3">
      <c r="A33" t="s">
        <v>128</v>
      </c>
      <c r="B33" s="7"/>
      <c r="C33" s="8">
        <f>+B32</f>
        <v>9500</v>
      </c>
      <c r="E33" s="50"/>
      <c r="F33" s="265"/>
      <c r="H33" s="50"/>
      <c r="I33" s="36"/>
      <c r="K33" s="50"/>
      <c r="N33" s="50"/>
      <c r="Q33" s="50"/>
    </row>
    <row r="34" spans="1:18" x14ac:dyDescent="0.3">
      <c r="B34" s="21"/>
      <c r="C34" s="8"/>
      <c r="D34" s="41" t="s">
        <v>160</v>
      </c>
      <c r="E34" s="31"/>
      <c r="F34" s="52">
        <f>+SUM(F29:F32)-SUM(E29:E34)</f>
        <v>21500</v>
      </c>
      <c r="G34" s="275"/>
      <c r="H34" s="31">
        <f>+SUM(H29:H32)-SUM(I29:I32)</f>
        <v>500</v>
      </c>
      <c r="I34" s="275"/>
      <c r="J34" s="275"/>
      <c r="K34" s="31">
        <f>+SUM(K29:K32)-SUM(L29:L32)</f>
        <v>1000</v>
      </c>
      <c r="L34" s="275"/>
      <c r="M34" s="273"/>
      <c r="N34" s="31">
        <f>+SUM(N29:N32)-SUM(O29:O32)</f>
        <v>9500</v>
      </c>
      <c r="O34" s="275"/>
      <c r="P34" s="275"/>
      <c r="Q34" s="31"/>
      <c r="R34" s="52">
        <f>+SUM(R29:R32)-SUM(Q29:Q34)</f>
        <v>4000</v>
      </c>
    </row>
    <row r="35" spans="1:18" x14ac:dyDescent="0.3">
      <c r="A35" t="s">
        <v>133</v>
      </c>
      <c r="B35" s="7">
        <v>5000</v>
      </c>
      <c r="C35" s="8"/>
    </row>
    <row r="36" spans="1:18" x14ac:dyDescent="0.3">
      <c r="A36" t="s">
        <v>134</v>
      </c>
      <c r="B36" s="7"/>
      <c r="C36" s="8">
        <f>+B35</f>
        <v>5000</v>
      </c>
      <c r="E36" s="277" t="s">
        <v>141</v>
      </c>
      <c r="F36" s="277"/>
      <c r="H36" s="277" t="s">
        <v>164</v>
      </c>
      <c r="I36" s="277"/>
    </row>
    <row r="37" spans="1:18" x14ac:dyDescent="0.3">
      <c r="B37" s="21"/>
      <c r="C37" s="8"/>
      <c r="E37" s="15" t="s">
        <v>31</v>
      </c>
      <c r="F37" s="15" t="s">
        <v>32</v>
      </c>
      <c r="H37" s="15" t="s">
        <v>31</v>
      </c>
      <c r="I37" s="15" t="s">
        <v>32</v>
      </c>
    </row>
    <row r="38" spans="1:18" x14ac:dyDescent="0.3">
      <c r="A38" t="s">
        <v>135</v>
      </c>
      <c r="B38" s="7">
        <v>7000</v>
      </c>
      <c r="C38" s="10"/>
      <c r="D38" s="41" t="s">
        <v>159</v>
      </c>
      <c r="E38" s="48"/>
      <c r="F38" s="47"/>
      <c r="H38" s="48"/>
      <c r="I38" s="47"/>
    </row>
    <row r="39" spans="1:18" x14ac:dyDescent="0.3">
      <c r="A39" t="s">
        <v>128</v>
      </c>
      <c r="B39" s="7"/>
      <c r="C39" s="8">
        <f>+B38</f>
        <v>7000</v>
      </c>
      <c r="E39" s="49">
        <f>+B35</f>
        <v>5000</v>
      </c>
      <c r="F39" s="47"/>
      <c r="H39" s="49">
        <f>+B41</f>
        <v>10000</v>
      </c>
      <c r="I39" s="47"/>
    </row>
    <row r="40" spans="1:18" x14ac:dyDescent="0.3">
      <c r="B40" s="21"/>
      <c r="C40" s="8"/>
      <c r="E40" s="49"/>
      <c r="F40" s="47"/>
      <c r="H40" s="50"/>
      <c r="I40" s="36"/>
    </row>
    <row r="41" spans="1:18" x14ac:dyDescent="0.3">
      <c r="A41" t="s">
        <v>136</v>
      </c>
      <c r="B41" s="7">
        <v>10000</v>
      </c>
      <c r="C41" s="8"/>
      <c r="E41" s="50"/>
      <c r="F41"/>
      <c r="H41" s="50"/>
    </row>
    <row r="42" spans="1:18" x14ac:dyDescent="0.3">
      <c r="A42" t="s">
        <v>128</v>
      </c>
      <c r="B42" s="7"/>
      <c r="C42" s="8">
        <f>+B41</f>
        <v>10000</v>
      </c>
      <c r="D42" s="41" t="s">
        <v>160</v>
      </c>
      <c r="E42" s="31">
        <f>+SUM(E37:E40)-SUM(F37:F40)</f>
        <v>5000</v>
      </c>
      <c r="F42" s="275"/>
      <c r="G42" s="273"/>
      <c r="H42" s="31">
        <f>+SUM(H37:H40)-SUM(I37:I40)</f>
        <v>10000</v>
      </c>
      <c r="I42" s="36"/>
    </row>
    <row r="43" spans="1:18" x14ac:dyDescent="0.3">
      <c r="B43" s="21"/>
      <c r="C43" s="8"/>
      <c r="E43"/>
      <c r="F43"/>
    </row>
    <row r="44" spans="1:18" x14ac:dyDescent="0.3">
      <c r="A44" t="s">
        <v>137</v>
      </c>
      <c r="B44" s="7">
        <v>2000</v>
      </c>
      <c r="C44" s="8"/>
    </row>
    <row r="45" spans="1:18" x14ac:dyDescent="0.3">
      <c r="A45" t="s">
        <v>138</v>
      </c>
      <c r="B45" s="7"/>
      <c r="C45" s="8">
        <f>+B44</f>
        <v>2000</v>
      </c>
    </row>
    <row r="47" spans="1:18" x14ac:dyDescent="0.3">
      <c r="A47" t="s">
        <v>139</v>
      </c>
      <c r="B47" s="7">
        <v>500</v>
      </c>
      <c r="C47" s="8"/>
    </row>
    <row r="48" spans="1:18" x14ac:dyDescent="0.3">
      <c r="A48" t="s">
        <v>140</v>
      </c>
      <c r="B48" s="7"/>
      <c r="C48" s="8">
        <f>+B47</f>
        <v>500</v>
      </c>
    </row>
    <row r="50" spans="1:11" x14ac:dyDescent="0.3">
      <c r="A50" s="41" t="s">
        <v>38</v>
      </c>
      <c r="B50" s="310">
        <f>SUM(B22:B49)</f>
        <v>61500</v>
      </c>
      <c r="C50" s="310">
        <f>SUM(C22:C49)</f>
        <v>61500</v>
      </c>
    </row>
    <row r="53" spans="1:11" x14ac:dyDescent="0.3">
      <c r="B53" s="278" t="s">
        <v>162</v>
      </c>
      <c r="C53" s="278"/>
    </row>
    <row r="54" spans="1:11" x14ac:dyDescent="0.3">
      <c r="B54" s="10" t="s">
        <v>94</v>
      </c>
      <c r="C54" s="10" t="s">
        <v>95</v>
      </c>
      <c r="E54" s="278" t="s">
        <v>147</v>
      </c>
      <c r="F54" s="278"/>
      <c r="I54" s="278" t="s">
        <v>148</v>
      </c>
      <c r="J54" s="278"/>
    </row>
    <row r="55" spans="1:11" x14ac:dyDescent="0.3">
      <c r="A55" t="s">
        <v>416</v>
      </c>
      <c r="B55" s="7">
        <f>+E75</f>
        <v>500</v>
      </c>
      <c r="C55" s="8"/>
      <c r="E55" s="15" t="s">
        <v>47</v>
      </c>
      <c r="F55" s="15" t="s">
        <v>48</v>
      </c>
      <c r="I55" s="15" t="s">
        <v>49</v>
      </c>
      <c r="J55" s="15" t="s">
        <v>50</v>
      </c>
    </row>
    <row r="56" spans="1:11" x14ac:dyDescent="0.3">
      <c r="A56" t="s">
        <v>457</v>
      </c>
      <c r="B56" s="7"/>
      <c r="C56" s="8">
        <f>+B55</f>
        <v>500</v>
      </c>
      <c r="E56" s="48"/>
      <c r="F56" s="11"/>
      <c r="I56" s="18"/>
      <c r="J56" s="11"/>
    </row>
    <row r="57" spans="1:11" x14ac:dyDescent="0.3">
      <c r="D57" s="27" t="s">
        <v>33</v>
      </c>
      <c r="E57" s="26">
        <f>+E25</f>
        <v>500</v>
      </c>
      <c r="F57" s="28">
        <f>+G9</f>
        <v>1500</v>
      </c>
      <c r="G57" t="s">
        <v>98</v>
      </c>
      <c r="H57" s="27" t="s">
        <v>152</v>
      </c>
      <c r="I57" s="26">
        <f>+E42</f>
        <v>5000</v>
      </c>
      <c r="J57" s="28">
        <f>+C25</f>
        <v>4000</v>
      </c>
      <c r="K57" t="s">
        <v>54</v>
      </c>
    </row>
    <row r="58" spans="1:11" x14ac:dyDescent="0.3">
      <c r="D58" s="27" t="s">
        <v>52</v>
      </c>
      <c r="E58" s="26">
        <f>+H25</f>
        <v>3000</v>
      </c>
      <c r="F58" s="28">
        <f>+L25</f>
        <v>5000</v>
      </c>
      <c r="G58" t="s">
        <v>158</v>
      </c>
      <c r="H58" s="27" t="s">
        <v>143</v>
      </c>
      <c r="I58" s="26">
        <f>+H42</f>
        <v>10000</v>
      </c>
      <c r="J58" s="28">
        <f>+C28</f>
        <v>21500</v>
      </c>
      <c r="K58" t="s">
        <v>53</v>
      </c>
    </row>
    <row r="59" spans="1:11" x14ac:dyDescent="0.3">
      <c r="D59" s="27" t="s">
        <v>157</v>
      </c>
      <c r="E59" s="26">
        <f>+N25</f>
        <v>2000</v>
      </c>
      <c r="F59" s="70"/>
      <c r="H59" s="27" t="s">
        <v>153</v>
      </c>
      <c r="I59" s="26">
        <f>+N34</f>
        <v>9500</v>
      </c>
      <c r="J59" s="24"/>
    </row>
    <row r="60" spans="1:11" x14ac:dyDescent="0.3">
      <c r="D60" s="27" t="s">
        <v>156</v>
      </c>
      <c r="E60" s="26">
        <f>+Q25</f>
        <v>500</v>
      </c>
      <c r="F60" s="24"/>
      <c r="H60" s="27" t="s">
        <v>154</v>
      </c>
      <c r="I60" s="26">
        <f>+H34</f>
        <v>500</v>
      </c>
      <c r="J60" s="24"/>
    </row>
    <row r="61" spans="1:11" x14ac:dyDescent="0.3">
      <c r="E61" s="51"/>
      <c r="F61" s="60"/>
      <c r="H61" s="27" t="s">
        <v>155</v>
      </c>
      <c r="I61" s="49">
        <f>+K34</f>
        <v>1000</v>
      </c>
      <c r="J61" s="31"/>
    </row>
    <row r="62" spans="1:11" x14ac:dyDescent="0.3">
      <c r="D62" s="41"/>
      <c r="E62" s="52"/>
      <c r="F62" s="70"/>
      <c r="I62" s="31"/>
      <c r="J62" s="71"/>
      <c r="K62" s="9"/>
    </row>
    <row r="63" spans="1:11" x14ac:dyDescent="0.3">
      <c r="E63" s="31">
        <f>SUM(E57:E62)</f>
        <v>6000</v>
      </c>
      <c r="F63" s="31">
        <f>SUM(F57:F62)</f>
        <v>6500</v>
      </c>
      <c r="I63" s="31">
        <f>SUM(I57:I62)</f>
        <v>26000</v>
      </c>
      <c r="J63" s="31">
        <f>SUM(J57:J62)</f>
        <v>25500</v>
      </c>
    </row>
    <row r="65" spans="1:20" x14ac:dyDescent="0.3">
      <c r="E65" s="265"/>
      <c r="F65" s="265"/>
    </row>
    <row r="66" spans="1:20" x14ac:dyDescent="0.3">
      <c r="E66" s="265"/>
      <c r="F66" s="265"/>
    </row>
    <row r="67" spans="1:20" x14ac:dyDescent="0.3">
      <c r="E67" s="278" t="s">
        <v>147</v>
      </c>
      <c r="F67" s="278"/>
      <c r="I67" s="278" t="s">
        <v>148</v>
      </c>
      <c r="J67" s="278"/>
    </row>
    <row r="68" spans="1:20" x14ac:dyDescent="0.3">
      <c r="E68" s="15" t="s">
        <v>47</v>
      </c>
      <c r="F68" s="15" t="s">
        <v>48</v>
      </c>
      <c r="I68" s="15" t="s">
        <v>49</v>
      </c>
      <c r="J68" s="15" t="s">
        <v>50</v>
      </c>
    </row>
    <row r="69" spans="1:20" x14ac:dyDescent="0.3">
      <c r="E69" s="48"/>
      <c r="F69" s="11"/>
      <c r="I69" s="18"/>
      <c r="J69" s="11"/>
    </row>
    <row r="70" spans="1:20" x14ac:dyDescent="0.3">
      <c r="D70" s="27" t="s">
        <v>33</v>
      </c>
      <c r="E70" s="26">
        <f>+E57</f>
        <v>500</v>
      </c>
      <c r="F70" s="28">
        <f>+F57</f>
        <v>1500</v>
      </c>
      <c r="G70" t="s">
        <v>98</v>
      </c>
      <c r="H70" s="27" t="s">
        <v>152</v>
      </c>
      <c r="I70" s="26">
        <f>+I57</f>
        <v>5000</v>
      </c>
      <c r="J70" s="28">
        <f>+J57</f>
        <v>4000</v>
      </c>
      <c r="K70" t="s">
        <v>54</v>
      </c>
    </row>
    <row r="71" spans="1:20" x14ac:dyDescent="0.3">
      <c r="D71" s="27" t="s">
        <v>52</v>
      </c>
      <c r="E71" s="26">
        <f t="shared" ref="E71:E73" si="0">+E58</f>
        <v>3000</v>
      </c>
      <c r="F71" s="28">
        <f>+F58</f>
        <v>5000</v>
      </c>
      <c r="G71" t="s">
        <v>158</v>
      </c>
      <c r="H71" s="27" t="s">
        <v>143</v>
      </c>
      <c r="I71" s="26">
        <f t="shared" ref="I71:I74" si="1">+I58</f>
        <v>10000</v>
      </c>
      <c r="J71" s="28">
        <f>+J58</f>
        <v>21500</v>
      </c>
      <c r="K71" t="s">
        <v>53</v>
      </c>
    </row>
    <row r="72" spans="1:20" x14ac:dyDescent="0.3">
      <c r="D72" s="27" t="s">
        <v>157</v>
      </c>
      <c r="E72" s="26">
        <f t="shared" si="0"/>
        <v>2000</v>
      </c>
      <c r="F72" s="70"/>
      <c r="H72" s="27" t="s">
        <v>153</v>
      </c>
      <c r="I72" s="26">
        <f t="shared" si="1"/>
        <v>9500</v>
      </c>
      <c r="J72" s="24"/>
    </row>
    <row r="73" spans="1:20" x14ac:dyDescent="0.3">
      <c r="D73" s="27" t="s">
        <v>156</v>
      </c>
      <c r="E73" s="26">
        <f t="shared" si="0"/>
        <v>500</v>
      </c>
      <c r="F73" s="24"/>
      <c r="H73" s="27" t="s">
        <v>154</v>
      </c>
      <c r="I73" s="26">
        <f t="shared" si="1"/>
        <v>500</v>
      </c>
      <c r="J73" s="24"/>
    </row>
    <row r="74" spans="1:20" x14ac:dyDescent="0.3">
      <c r="E74" s="51"/>
      <c r="F74" s="60"/>
      <c r="H74" s="27" t="s">
        <v>155</v>
      </c>
      <c r="I74" s="49">
        <f t="shared" si="1"/>
        <v>1000</v>
      </c>
      <c r="J74" s="31"/>
    </row>
    <row r="75" spans="1:20" x14ac:dyDescent="0.3">
      <c r="D75" s="41" t="s">
        <v>98</v>
      </c>
      <c r="E75" s="52">
        <f>+J75</f>
        <v>500</v>
      </c>
      <c r="F75" s="70"/>
      <c r="I75" s="31"/>
      <c r="J75" s="71">
        <f>+SUM(I57:I61)-SUM(J57:J61)</f>
        <v>500</v>
      </c>
      <c r="K75" s="9" t="s">
        <v>124</v>
      </c>
    </row>
    <row r="76" spans="1:20" x14ac:dyDescent="0.3">
      <c r="E76" s="31">
        <f>SUM(E70:E75)</f>
        <v>6500</v>
      </c>
      <c r="F76" s="31">
        <f>SUM(F70:F75)</f>
        <v>6500</v>
      </c>
      <c r="I76" s="31">
        <f>SUM(I70:I75)</f>
        <v>26000</v>
      </c>
      <c r="J76" s="31">
        <f>SUM(J70:J75)</f>
        <v>26000</v>
      </c>
    </row>
    <row r="78" spans="1:20" x14ac:dyDescent="0.3">
      <c r="E78" s="83" t="s">
        <v>201</v>
      </c>
      <c r="F78" s="83"/>
      <c r="H78" s="83" t="s">
        <v>200</v>
      </c>
      <c r="I78" s="83"/>
      <c r="P78" s="277" t="str">
        <f>+H78</f>
        <v>Fondo sval. crediti (SP)</v>
      </c>
      <c r="Q78" s="277"/>
      <c r="S78" s="277" t="s">
        <v>127</v>
      </c>
      <c r="T78" s="277"/>
    </row>
    <row r="79" spans="1:20" x14ac:dyDescent="0.3">
      <c r="B79" s="10" t="s">
        <v>94</v>
      </c>
      <c r="C79" s="10" t="s">
        <v>95</v>
      </c>
      <c r="E79" s="15" t="s">
        <v>31</v>
      </c>
      <c r="F79" s="15" t="s">
        <v>32</v>
      </c>
      <c r="H79" s="15" t="s">
        <v>31</v>
      </c>
      <c r="I79" s="15" t="s">
        <v>32</v>
      </c>
      <c r="P79" s="15" t="s">
        <v>31</v>
      </c>
      <c r="Q79" s="15" t="s">
        <v>32</v>
      </c>
      <c r="S79" s="15" t="s">
        <v>31</v>
      </c>
      <c r="T79" s="15" t="s">
        <v>32</v>
      </c>
    </row>
    <row r="80" spans="1:20" x14ac:dyDescent="0.3">
      <c r="A80" t="s">
        <v>197</v>
      </c>
      <c r="B80" s="7">
        <v>1000</v>
      </c>
      <c r="C80" s="8"/>
      <c r="D80" s="41"/>
      <c r="E80" s="64">
        <f>+B80</f>
        <v>1000</v>
      </c>
      <c r="F80" s="52"/>
      <c r="H80" s="57"/>
      <c r="I80" s="47"/>
      <c r="M80" s="10" t="s">
        <v>94</v>
      </c>
      <c r="N80" s="10" t="s">
        <v>95</v>
      </c>
      <c r="O80" s="41" t="s">
        <v>204</v>
      </c>
      <c r="P80" s="64"/>
      <c r="Q80" s="52">
        <f>+I81</f>
        <v>1000</v>
      </c>
      <c r="S80" s="57">
        <f>+H87</f>
        <v>3000</v>
      </c>
      <c r="T80" s="52"/>
    </row>
    <row r="81" spans="1:20" x14ac:dyDescent="0.3">
      <c r="A81" t="s">
        <v>198</v>
      </c>
      <c r="B81" s="7"/>
      <c r="C81" s="8">
        <f>+B80</f>
        <v>1000</v>
      </c>
      <c r="E81" s="49"/>
      <c r="F81" s="47"/>
      <c r="H81" s="49"/>
      <c r="I81" s="47">
        <f>+C81</f>
        <v>1000</v>
      </c>
      <c r="L81" t="str">
        <f>+A81</f>
        <v>FONDO SVAL. CREDITI (SP)</v>
      </c>
      <c r="M81" s="7">
        <f>+I81</f>
        <v>1000</v>
      </c>
      <c r="N81" s="8"/>
      <c r="P81" s="49">
        <v>1000</v>
      </c>
      <c r="Q81" s="47"/>
      <c r="S81" s="49"/>
      <c r="T81" s="47">
        <f>+P81</f>
        <v>1000</v>
      </c>
    </row>
    <row r="82" spans="1:20" x14ac:dyDescent="0.3">
      <c r="E82" s="49"/>
      <c r="F82" s="47"/>
      <c r="H82" s="50"/>
      <c r="I82" s="36"/>
      <c r="J82" s="36"/>
      <c r="L82" t="str">
        <f>+A88</f>
        <v>CREDITI VS CLIENTI (SP)</v>
      </c>
      <c r="M82" s="7"/>
      <c r="N82" s="8">
        <f>+M81</f>
        <v>1000</v>
      </c>
      <c r="P82" s="49"/>
      <c r="Q82" s="47"/>
      <c r="S82" s="49"/>
      <c r="T82" s="47"/>
    </row>
    <row r="83" spans="1:20" x14ac:dyDescent="0.3">
      <c r="E83" s="49"/>
      <c r="F83"/>
      <c r="H83" s="50"/>
      <c r="J83" s="36"/>
      <c r="O83" s="41" t="s">
        <v>205</v>
      </c>
      <c r="P83" s="49"/>
      <c r="Q83" s="61">
        <v>0</v>
      </c>
      <c r="S83" s="49">
        <f>+S80-T81</f>
        <v>2000</v>
      </c>
    </row>
    <row r="84" spans="1:20" x14ac:dyDescent="0.3">
      <c r="E84"/>
      <c r="F84"/>
    </row>
    <row r="85" spans="1:20" x14ac:dyDescent="0.3">
      <c r="E85" s="277" t="s">
        <v>203</v>
      </c>
      <c r="F85" s="277"/>
      <c r="H85" s="277" t="s">
        <v>127</v>
      </c>
      <c r="I85" s="277"/>
    </row>
    <row r="86" spans="1:20" x14ac:dyDescent="0.3">
      <c r="B86" s="10" t="s">
        <v>94</v>
      </c>
      <c r="C86" s="10" t="s">
        <v>95</v>
      </c>
      <c r="E86" s="15" t="s">
        <v>31</v>
      </c>
      <c r="F86" s="15" t="s">
        <v>32</v>
      </c>
      <c r="H86" s="15" t="s">
        <v>31</v>
      </c>
      <c r="I86" s="15" t="s">
        <v>32</v>
      </c>
    </row>
    <row r="87" spans="1:20" x14ac:dyDescent="0.3">
      <c r="A87" t="s">
        <v>202</v>
      </c>
      <c r="B87" s="7">
        <v>500</v>
      </c>
      <c r="C87" s="8"/>
      <c r="E87" s="64">
        <f>+B87</f>
        <v>500</v>
      </c>
      <c r="F87" s="52"/>
      <c r="H87" s="64">
        <f>+E58</f>
        <v>3000</v>
      </c>
      <c r="I87" s="52"/>
    </row>
    <row r="88" spans="1:20" x14ac:dyDescent="0.3">
      <c r="A88" t="s">
        <v>129</v>
      </c>
      <c r="B88" s="7"/>
      <c r="C88" s="8">
        <f>+B87</f>
        <v>500</v>
      </c>
      <c r="E88" s="49"/>
      <c r="F88" s="47"/>
      <c r="H88" s="49"/>
      <c r="I88" s="47">
        <f>+C88</f>
        <v>500</v>
      </c>
    </row>
    <row r="89" spans="1:20" x14ac:dyDescent="0.3">
      <c r="E89" s="49"/>
      <c r="F89" s="47"/>
      <c r="H89" s="49"/>
      <c r="I89" s="47"/>
    </row>
    <row r="90" spans="1:20" x14ac:dyDescent="0.3">
      <c r="E90" s="49"/>
      <c r="F90"/>
      <c r="G90" s="41" t="s">
        <v>205</v>
      </c>
      <c r="H90" s="51">
        <f>+H87-I88</f>
        <v>2500</v>
      </c>
    </row>
    <row r="94" spans="1:20" x14ac:dyDescent="0.3">
      <c r="E94" s="278" t="s">
        <v>147</v>
      </c>
      <c r="F94" s="278"/>
      <c r="I94" s="278" t="s">
        <v>148</v>
      </c>
      <c r="J94" s="278"/>
    </row>
    <row r="95" spans="1:20" x14ac:dyDescent="0.3">
      <c r="E95" s="15" t="s">
        <v>47</v>
      </c>
      <c r="F95" s="15" t="s">
        <v>48</v>
      </c>
      <c r="I95" s="15" t="s">
        <v>49</v>
      </c>
      <c r="J95" s="15" t="s">
        <v>50</v>
      </c>
    </row>
    <row r="96" spans="1:20" x14ac:dyDescent="0.3">
      <c r="E96" s="48"/>
      <c r="F96" s="11"/>
      <c r="I96" s="18"/>
      <c r="J96" s="11"/>
    </row>
    <row r="97" spans="1:11" x14ac:dyDescent="0.3">
      <c r="D97" s="27" t="s">
        <v>33</v>
      </c>
      <c r="E97" s="26">
        <f>+E57</f>
        <v>500</v>
      </c>
      <c r="F97" s="28">
        <f>+F57</f>
        <v>1500</v>
      </c>
      <c r="G97" t="s">
        <v>98</v>
      </c>
      <c r="H97" s="27" t="s">
        <v>152</v>
      </c>
      <c r="I97" s="26">
        <f>+I57</f>
        <v>5000</v>
      </c>
      <c r="J97" s="28">
        <f>+J57</f>
        <v>4000</v>
      </c>
      <c r="K97" t="s">
        <v>54</v>
      </c>
    </row>
    <row r="98" spans="1:11" x14ac:dyDescent="0.3">
      <c r="D98" s="27" t="s">
        <v>52</v>
      </c>
      <c r="E98" s="26">
        <f>+E58-I102</f>
        <v>2500</v>
      </c>
      <c r="F98" s="28">
        <f>+F58</f>
        <v>5000</v>
      </c>
      <c r="G98" t="s">
        <v>158</v>
      </c>
      <c r="H98" s="27" t="s">
        <v>143</v>
      </c>
      <c r="I98" s="26">
        <f>+I58</f>
        <v>10000</v>
      </c>
      <c r="J98" s="28">
        <f>+J58</f>
        <v>21500</v>
      </c>
      <c r="K98" t="s">
        <v>53</v>
      </c>
    </row>
    <row r="99" spans="1:11" x14ac:dyDescent="0.3">
      <c r="D99" s="27" t="s">
        <v>157</v>
      </c>
      <c r="E99" s="26">
        <f>+E59</f>
        <v>2000</v>
      </c>
      <c r="F99" s="28">
        <f>+C81</f>
        <v>1000</v>
      </c>
      <c r="G99" t="s">
        <v>207</v>
      </c>
      <c r="H99" s="27" t="s">
        <v>153</v>
      </c>
      <c r="I99" s="26">
        <f>+I59</f>
        <v>9500</v>
      </c>
      <c r="J99" s="24"/>
    </row>
    <row r="100" spans="1:11" x14ac:dyDescent="0.3">
      <c r="D100" s="27" t="s">
        <v>156</v>
      </c>
      <c r="E100" s="26">
        <f>+E60</f>
        <v>500</v>
      </c>
      <c r="F100" s="24"/>
      <c r="H100" s="27" t="s">
        <v>154</v>
      </c>
      <c r="I100" s="26">
        <f>+I60</f>
        <v>500</v>
      </c>
      <c r="J100" s="24"/>
    </row>
    <row r="101" spans="1:11" x14ac:dyDescent="0.3">
      <c r="E101" s="51"/>
      <c r="F101" s="60"/>
      <c r="H101" s="27" t="s">
        <v>155</v>
      </c>
      <c r="I101" s="26">
        <f>+I61</f>
        <v>1000</v>
      </c>
      <c r="J101" s="24"/>
    </row>
    <row r="102" spans="1:11" x14ac:dyDescent="0.3">
      <c r="E102" s="51"/>
      <c r="F102" s="60"/>
      <c r="H102" s="27" t="s">
        <v>206</v>
      </c>
      <c r="I102" s="63">
        <f>+B87</f>
        <v>500</v>
      </c>
      <c r="J102" s="31"/>
    </row>
    <row r="103" spans="1:11" x14ac:dyDescent="0.3">
      <c r="E103" s="51"/>
      <c r="F103" s="60"/>
      <c r="H103" s="27" t="s">
        <v>199</v>
      </c>
      <c r="I103" s="63">
        <f>+B80</f>
        <v>1000</v>
      </c>
      <c r="J103" s="31"/>
    </row>
    <row r="104" spans="1:11" x14ac:dyDescent="0.3">
      <c r="D104" s="41" t="s">
        <v>98</v>
      </c>
      <c r="E104" s="52">
        <f>+J104</f>
        <v>2000</v>
      </c>
      <c r="F104" s="70"/>
      <c r="I104" s="52"/>
      <c r="J104" s="71">
        <f>+SUM(I97:I103)-SUM(J97:J103)</f>
        <v>2000</v>
      </c>
      <c r="K104" s="9" t="s">
        <v>124</v>
      </c>
    </row>
    <row r="105" spans="1:11" x14ac:dyDescent="0.3">
      <c r="E105" s="31">
        <f>SUM(E97:E104)</f>
        <v>7500</v>
      </c>
      <c r="F105" s="31">
        <f>SUM(F97:F104)</f>
        <v>7500</v>
      </c>
      <c r="I105" s="31">
        <f>SUM(I97:I104)</f>
        <v>27500</v>
      </c>
      <c r="J105" s="31">
        <f>SUM(J97:J104)</f>
        <v>27500</v>
      </c>
    </row>
    <row r="107" spans="1:11" x14ac:dyDescent="0.3">
      <c r="B107" s="68" t="s">
        <v>162</v>
      </c>
    </row>
    <row r="108" spans="1:11" ht="6.6" customHeight="1" x14ac:dyDescent="0.3"/>
    <row r="109" spans="1:11" x14ac:dyDescent="0.3">
      <c r="A109" t="s">
        <v>18</v>
      </c>
      <c r="B109" s="11">
        <f>+J58</f>
        <v>21500</v>
      </c>
    </row>
    <row r="110" spans="1:11" x14ac:dyDescent="0.3">
      <c r="A110" t="s">
        <v>19</v>
      </c>
      <c r="B110" s="11">
        <f>+J57</f>
        <v>4000</v>
      </c>
    </row>
    <row r="111" spans="1:11" x14ac:dyDescent="0.3">
      <c r="A111" t="s">
        <v>69</v>
      </c>
      <c r="B111" s="11">
        <f>-I61</f>
        <v>-1000</v>
      </c>
    </row>
    <row r="112" spans="1:11" x14ac:dyDescent="0.3">
      <c r="A112" s="9" t="s">
        <v>28</v>
      </c>
      <c r="B112" s="12">
        <f>+B109+B110+B111</f>
        <v>24500</v>
      </c>
    </row>
    <row r="113" spans="1:9" x14ac:dyDescent="0.3">
      <c r="B113" s="11"/>
    </row>
    <row r="114" spans="1:9" x14ac:dyDescent="0.3">
      <c r="A114" t="s">
        <v>152</v>
      </c>
      <c r="B114" s="11">
        <f>-I57</f>
        <v>-5000</v>
      </c>
    </row>
    <row r="115" spans="1:9" x14ac:dyDescent="0.3">
      <c r="A115" t="s">
        <v>143</v>
      </c>
      <c r="B115" s="11">
        <f>-I58</f>
        <v>-10000</v>
      </c>
    </row>
    <row r="116" spans="1:9" x14ac:dyDescent="0.3">
      <c r="A116" t="s">
        <v>153</v>
      </c>
      <c r="B116" s="11">
        <f>-I59</f>
        <v>-9500</v>
      </c>
    </row>
    <row r="117" spans="1:9" x14ac:dyDescent="0.3">
      <c r="A117" t="s">
        <v>73</v>
      </c>
      <c r="B117" s="11">
        <f>-I60</f>
        <v>-500</v>
      </c>
    </row>
    <row r="118" spans="1:9" x14ac:dyDescent="0.3">
      <c r="A118" t="str">
        <f>+H102</f>
        <v>Perdita su crediti</v>
      </c>
      <c r="B118" s="11">
        <f>-I102</f>
        <v>-500</v>
      </c>
    </row>
    <row r="119" spans="1:9" x14ac:dyDescent="0.3">
      <c r="A119" s="9" t="s">
        <v>30</v>
      </c>
      <c r="B119" s="12">
        <f>SUM(B114:B118)</f>
        <v>-25500</v>
      </c>
    </row>
    <row r="120" spans="1:9" x14ac:dyDescent="0.3">
      <c r="A120" s="9"/>
      <c r="B120" s="84"/>
    </row>
    <row r="121" spans="1:9" x14ac:dyDescent="0.3">
      <c r="A121" t="str">
        <f>+H103</f>
        <v>Accantonamento sval. Crediti</v>
      </c>
      <c r="B121" s="11">
        <f>-I103</f>
        <v>-1000</v>
      </c>
    </row>
    <row r="123" spans="1:9" x14ac:dyDescent="0.3">
      <c r="A123" s="9" t="s">
        <v>25</v>
      </c>
      <c r="B123" s="12">
        <f>+B112+B119+B121</f>
        <v>-2000</v>
      </c>
    </row>
    <row r="125" spans="1:9" x14ac:dyDescent="0.3">
      <c r="E125" s="277" t="str">
        <f>+A127</f>
        <v>Cespite Carro (SP)</v>
      </c>
      <c r="F125" s="277"/>
      <c r="G125" s="36"/>
      <c r="H125" s="277" t="str">
        <f>+A128</f>
        <v>Acquisto carro (CE)</v>
      </c>
      <c r="I125" s="277"/>
    </row>
    <row r="126" spans="1:9" x14ac:dyDescent="0.3">
      <c r="B126" s="271" t="s">
        <v>94</v>
      </c>
      <c r="C126" s="271" t="s">
        <v>95</v>
      </c>
      <c r="E126" s="15" t="s">
        <v>31</v>
      </c>
      <c r="F126" s="15" t="s">
        <v>32</v>
      </c>
      <c r="G126" s="36"/>
      <c r="H126" s="15" t="s">
        <v>31</v>
      </c>
      <c r="I126" s="15" t="s">
        <v>32</v>
      </c>
    </row>
    <row r="127" spans="1:9" x14ac:dyDescent="0.3">
      <c r="A127" t="s">
        <v>163</v>
      </c>
      <c r="B127" s="47">
        <v>10000</v>
      </c>
      <c r="E127" s="48">
        <f>+B127</f>
        <v>10000</v>
      </c>
      <c r="F127" s="47"/>
      <c r="G127" s="36"/>
      <c r="H127" s="48"/>
      <c r="I127" s="47">
        <f>+C128</f>
        <v>10000</v>
      </c>
    </row>
    <row r="128" spans="1:9" x14ac:dyDescent="0.3">
      <c r="A128" t="s">
        <v>164</v>
      </c>
      <c r="C128" s="47">
        <f>+B127</f>
        <v>10000</v>
      </c>
      <c r="E128" s="50"/>
      <c r="F128" s="47"/>
      <c r="G128" s="36"/>
      <c r="H128" s="49"/>
      <c r="I128" s="47"/>
    </row>
    <row r="129" spans="1:9" x14ac:dyDescent="0.3">
      <c r="E129" s="50"/>
      <c r="G129" s="36"/>
      <c r="H129" s="49"/>
      <c r="I129" s="47"/>
    </row>
    <row r="130" spans="1:9" x14ac:dyDescent="0.3">
      <c r="G130" s="36"/>
      <c r="H130" s="36"/>
      <c r="I130" s="36"/>
    </row>
    <row r="131" spans="1:9" x14ac:dyDescent="0.3">
      <c r="E131" s="277" t="str">
        <f>+A133</f>
        <v>Quota Ammortamento (CE)</v>
      </c>
      <c r="F131" s="277"/>
      <c r="G131" s="36"/>
      <c r="H131" s="277" t="str">
        <f>+A134</f>
        <v>Cespite Carro (SP)</v>
      </c>
      <c r="I131" s="277"/>
    </row>
    <row r="132" spans="1:9" x14ac:dyDescent="0.3">
      <c r="B132" s="271" t="s">
        <v>94</v>
      </c>
      <c r="C132" s="271" t="s">
        <v>95</v>
      </c>
      <c r="E132" s="15" t="s">
        <v>31</v>
      </c>
      <c r="F132" s="15" t="s">
        <v>32</v>
      </c>
      <c r="G132" s="36"/>
      <c r="H132" s="15" t="s">
        <v>31</v>
      </c>
      <c r="I132" s="15" t="s">
        <v>32</v>
      </c>
    </row>
    <row r="133" spans="1:9" x14ac:dyDescent="0.3">
      <c r="A133" t="s">
        <v>165</v>
      </c>
      <c r="B133" s="47">
        <v>2000</v>
      </c>
      <c r="C133" s="272"/>
      <c r="E133" s="48">
        <f>+B133</f>
        <v>2000</v>
      </c>
      <c r="F133" s="47"/>
      <c r="G133" s="36"/>
      <c r="H133" s="48"/>
      <c r="I133" s="47">
        <f>+C134</f>
        <v>2000</v>
      </c>
    </row>
    <row r="134" spans="1:9" x14ac:dyDescent="0.3">
      <c r="A134" t="str">
        <f>+A127</f>
        <v>Cespite Carro (SP)</v>
      </c>
      <c r="B134" s="272"/>
      <c r="C134" s="47">
        <f>+B133</f>
        <v>2000</v>
      </c>
      <c r="E134" s="50"/>
      <c r="F134" s="47"/>
      <c r="G134" s="36"/>
      <c r="H134" s="49"/>
      <c r="I134" s="47"/>
    </row>
    <row r="135" spans="1:9" x14ac:dyDescent="0.3">
      <c r="E135" s="50"/>
      <c r="G135" s="36"/>
      <c r="H135" s="49"/>
      <c r="I135" s="47"/>
    </row>
    <row r="138" spans="1:9" x14ac:dyDescent="0.3">
      <c r="E138" s="277" t="s">
        <v>168</v>
      </c>
      <c r="F138" s="277"/>
    </row>
    <row r="139" spans="1:9" x14ac:dyDescent="0.3">
      <c r="E139" s="15" t="s">
        <v>31</v>
      </c>
      <c r="F139" s="15" t="s">
        <v>32</v>
      </c>
    </row>
    <row r="140" spans="1:9" x14ac:dyDescent="0.3">
      <c r="D140" s="27" t="s">
        <v>169</v>
      </c>
      <c r="E140" s="48">
        <f>+E127</f>
        <v>10000</v>
      </c>
      <c r="F140" s="11"/>
    </row>
    <row r="141" spans="1:9" x14ac:dyDescent="0.3">
      <c r="E141" s="50"/>
      <c r="F141" s="47">
        <f>+I133</f>
        <v>2000</v>
      </c>
      <c r="G141" s="74" t="s">
        <v>166</v>
      </c>
    </row>
    <row r="142" spans="1:9" x14ac:dyDescent="0.3">
      <c r="D142" s="41" t="s">
        <v>167</v>
      </c>
      <c r="E142" s="51">
        <f>+E140-F141</f>
        <v>8000</v>
      </c>
      <c r="F142"/>
    </row>
    <row r="147" spans="1:11" x14ac:dyDescent="0.3">
      <c r="B147" s="72" t="s">
        <v>162</v>
      </c>
      <c r="E147" s="278" t="s">
        <v>147</v>
      </c>
      <c r="F147" s="278"/>
      <c r="I147" s="278" t="s">
        <v>148</v>
      </c>
      <c r="J147" s="278"/>
    </row>
    <row r="148" spans="1:11" x14ac:dyDescent="0.3">
      <c r="E148" s="15" t="s">
        <v>47</v>
      </c>
      <c r="F148" s="15" t="s">
        <v>48</v>
      </c>
      <c r="I148" s="15" t="s">
        <v>49</v>
      </c>
      <c r="J148" s="15" t="s">
        <v>50</v>
      </c>
    </row>
    <row r="149" spans="1:11" x14ac:dyDescent="0.3">
      <c r="A149" t="s">
        <v>18</v>
      </c>
      <c r="B149" s="11">
        <f>+B109</f>
        <v>21500</v>
      </c>
      <c r="E149" s="48"/>
      <c r="F149" s="11"/>
      <c r="I149" s="18"/>
      <c r="J149" s="11"/>
    </row>
    <row r="150" spans="1:11" x14ac:dyDescent="0.3">
      <c r="A150" t="s">
        <v>19</v>
      </c>
      <c r="B150" s="11">
        <f t="shared" ref="B150:B151" si="2">+B110</f>
        <v>4000</v>
      </c>
      <c r="D150" s="27" t="s">
        <v>170</v>
      </c>
      <c r="E150" s="26">
        <f>+E142</f>
        <v>8000</v>
      </c>
      <c r="F150" s="28"/>
      <c r="H150" s="27" t="s">
        <v>152</v>
      </c>
      <c r="I150" s="26">
        <f>+I57</f>
        <v>5000</v>
      </c>
      <c r="J150" s="28">
        <f>+J57</f>
        <v>4000</v>
      </c>
      <c r="K150" t="s">
        <v>54</v>
      </c>
    </row>
    <row r="151" spans="1:11" x14ac:dyDescent="0.3">
      <c r="A151" t="s">
        <v>69</v>
      </c>
      <c r="B151" s="11">
        <f t="shared" si="2"/>
        <v>-1000</v>
      </c>
      <c r="D151" s="27" t="str">
        <f>+D97</f>
        <v>Cassa</v>
      </c>
      <c r="E151" s="26">
        <f>+E57</f>
        <v>500</v>
      </c>
      <c r="F151" s="28">
        <f>+F97+I157</f>
        <v>7500</v>
      </c>
      <c r="G151" t="str">
        <f t="shared" ref="G151:G152" si="3">+G97</f>
        <v>Patrimonio netto</v>
      </c>
      <c r="H151" s="27" t="s">
        <v>166</v>
      </c>
      <c r="I151" s="26">
        <f>+F141</f>
        <v>2000</v>
      </c>
      <c r="J151" s="28">
        <f>+J58</f>
        <v>21500</v>
      </c>
      <c r="K151" t="s">
        <v>53</v>
      </c>
    </row>
    <row r="152" spans="1:11" x14ac:dyDescent="0.3">
      <c r="A152" s="9" t="s">
        <v>28</v>
      </c>
      <c r="B152" s="12">
        <f>+B149+B150+B151</f>
        <v>24500</v>
      </c>
      <c r="D152" s="27" t="str">
        <f t="shared" ref="D152:D154" si="4">+D98</f>
        <v>Crediti vs clienti</v>
      </c>
      <c r="E152" s="26">
        <f>+E98</f>
        <v>2500</v>
      </c>
      <c r="F152" s="28">
        <f t="shared" ref="F152:F153" si="5">+F98</f>
        <v>5000</v>
      </c>
      <c r="G152" t="str">
        <f t="shared" si="3"/>
        <v>Debito vs fornitori</v>
      </c>
      <c r="H152" s="27" t="s">
        <v>153</v>
      </c>
      <c r="I152" s="26">
        <f>+I59</f>
        <v>9500</v>
      </c>
      <c r="J152" s="28"/>
    </row>
    <row r="153" spans="1:11" x14ac:dyDescent="0.3">
      <c r="B153" s="11"/>
      <c r="D153" s="27" t="str">
        <f t="shared" si="4"/>
        <v>Magazzino Grano</v>
      </c>
      <c r="E153" s="26">
        <f t="shared" ref="E153:E154" si="6">+E59</f>
        <v>2000</v>
      </c>
      <c r="F153" s="28">
        <f t="shared" si="5"/>
        <v>1000</v>
      </c>
      <c r="G153" t="str">
        <f>+G99</f>
        <v>Fondo sval. Crediti</v>
      </c>
      <c r="H153" s="27" t="s">
        <v>154</v>
      </c>
      <c r="I153" s="26">
        <f>+I60</f>
        <v>500</v>
      </c>
      <c r="J153" s="24"/>
    </row>
    <row r="154" spans="1:11" x14ac:dyDescent="0.3">
      <c r="A154" t="s">
        <v>152</v>
      </c>
      <c r="B154" s="11">
        <f>-I97</f>
        <v>-5000</v>
      </c>
      <c r="D154" s="27" t="str">
        <f t="shared" si="4"/>
        <v>Magazzino Fiaschi</v>
      </c>
      <c r="E154" s="26">
        <f t="shared" si="6"/>
        <v>500</v>
      </c>
      <c r="F154" s="28"/>
      <c r="H154" s="27" t="s">
        <v>155</v>
      </c>
      <c r="I154" s="49">
        <f>+I61</f>
        <v>1000</v>
      </c>
      <c r="J154" s="24"/>
    </row>
    <row r="155" spans="1:11" x14ac:dyDescent="0.3">
      <c r="A155" t="s">
        <v>171</v>
      </c>
      <c r="B155" s="11">
        <f>-B133</f>
        <v>-2000</v>
      </c>
      <c r="D155" s="27"/>
      <c r="E155" s="26"/>
      <c r="F155" s="28"/>
      <c r="H155" s="27" t="str">
        <f>+H102</f>
        <v>Perdita su crediti</v>
      </c>
      <c r="I155" s="49">
        <f>+I102</f>
        <v>500</v>
      </c>
      <c r="J155" s="24"/>
    </row>
    <row r="156" spans="1:11" x14ac:dyDescent="0.3">
      <c r="A156" t="s">
        <v>153</v>
      </c>
      <c r="B156" s="11">
        <f>+B116</f>
        <v>-9500</v>
      </c>
      <c r="D156" s="27"/>
      <c r="E156" s="26"/>
      <c r="F156" s="28"/>
      <c r="H156" s="27" t="str">
        <f>+H103</f>
        <v>Accantonamento sval. Crediti</v>
      </c>
      <c r="I156" s="49">
        <f>+I103</f>
        <v>1000</v>
      </c>
      <c r="J156" s="24"/>
    </row>
    <row r="157" spans="1:11" x14ac:dyDescent="0.3">
      <c r="A157" t="s">
        <v>73</v>
      </c>
      <c r="B157" s="11">
        <f>+B117</f>
        <v>-500</v>
      </c>
      <c r="D157" s="41"/>
      <c r="E157" s="52"/>
      <c r="F157" s="70"/>
      <c r="H157" s="41" t="s">
        <v>91</v>
      </c>
      <c r="I157" s="31">
        <f>+SUM(J150:J154)-SUM(I150:I156)</f>
        <v>6000</v>
      </c>
      <c r="J157" s="71"/>
      <c r="K157" s="9"/>
    </row>
    <row r="158" spans="1:11" x14ac:dyDescent="0.3">
      <c r="A158" t="str">
        <f>+H102</f>
        <v>Perdita su crediti</v>
      </c>
      <c r="B158" s="11"/>
      <c r="E158" s="31">
        <f>SUM(E150:E157)</f>
        <v>13500</v>
      </c>
      <c r="F158" s="31">
        <f>SUM(F151:F157)</f>
        <v>13500</v>
      </c>
      <c r="I158" s="31">
        <f>SUM(I150:I157)</f>
        <v>25500</v>
      </c>
      <c r="J158" s="31">
        <f>SUM(J150:J157)</f>
        <v>25500</v>
      </c>
    </row>
    <row r="159" spans="1:11" x14ac:dyDescent="0.3">
      <c r="A159" t="str">
        <f>+H103</f>
        <v>Accantonamento sval. Crediti</v>
      </c>
      <c r="B159" s="11"/>
      <c r="E159" s="31"/>
      <c r="F159" s="31"/>
      <c r="I159" s="31"/>
      <c r="J159" s="31"/>
    </row>
    <row r="160" spans="1:11" x14ac:dyDescent="0.3">
      <c r="A160" s="9" t="s">
        <v>30</v>
      </c>
      <c r="B160" s="12">
        <f>SUM(B154:B157)</f>
        <v>-17000</v>
      </c>
      <c r="E160" s="31"/>
      <c r="F160" s="31"/>
      <c r="I160" s="31"/>
      <c r="J160" s="31"/>
    </row>
    <row r="162" spans="1:12" x14ac:dyDescent="0.3">
      <c r="A162" s="9" t="s">
        <v>25</v>
      </c>
      <c r="B162" s="12">
        <f>+B152+B160</f>
        <v>7500</v>
      </c>
    </row>
    <row r="170" spans="1:12" x14ac:dyDescent="0.3">
      <c r="A170" s="9" t="s">
        <v>176</v>
      </c>
      <c r="E170" s="277" t="s">
        <v>174</v>
      </c>
      <c r="F170" s="277"/>
      <c r="H170" s="277" t="s">
        <v>172</v>
      </c>
      <c r="I170" s="277"/>
      <c r="K170" s="277" t="s">
        <v>175</v>
      </c>
      <c r="L170" s="277"/>
    </row>
    <row r="171" spans="1:12" x14ac:dyDescent="0.3">
      <c r="B171" s="9" t="s">
        <v>94</v>
      </c>
      <c r="C171" s="9" t="s">
        <v>95</v>
      </c>
      <c r="E171" s="15" t="s">
        <v>31</v>
      </c>
      <c r="F171" s="15" t="s">
        <v>32</v>
      </c>
      <c r="H171" s="15" t="s">
        <v>31</v>
      </c>
      <c r="I171" s="15" t="s">
        <v>32</v>
      </c>
      <c r="K171" s="15" t="s">
        <v>31</v>
      </c>
      <c r="L171" s="15" t="s">
        <v>32</v>
      </c>
    </row>
    <row r="172" spans="1:12" x14ac:dyDescent="0.3">
      <c r="A172" t="s">
        <v>76</v>
      </c>
      <c r="B172" s="47">
        <v>9000</v>
      </c>
      <c r="C172" s="36"/>
      <c r="E172" s="48">
        <f>+B172</f>
        <v>9000</v>
      </c>
      <c r="F172" s="11"/>
      <c r="H172" s="57">
        <f>+E142</f>
        <v>8000</v>
      </c>
      <c r="I172" s="11"/>
      <c r="K172" s="48"/>
      <c r="L172" s="11"/>
    </row>
    <row r="173" spans="1:12" x14ac:dyDescent="0.3">
      <c r="A173" t="str">
        <f>+A134</f>
        <v>Cespite Carro (SP)</v>
      </c>
      <c r="B173" s="36"/>
      <c r="C173" s="47">
        <v>8000</v>
      </c>
      <c r="E173" s="49"/>
      <c r="F173" s="47"/>
      <c r="G173" s="74"/>
      <c r="H173" s="50"/>
      <c r="I173" s="47">
        <f>+C173</f>
        <v>8000</v>
      </c>
      <c r="K173" s="50"/>
      <c r="L173" s="47"/>
    </row>
    <row r="174" spans="1:12" x14ac:dyDescent="0.3">
      <c r="A174" t="s">
        <v>173</v>
      </c>
      <c r="B174" s="36"/>
      <c r="C174" s="47">
        <v>1000</v>
      </c>
      <c r="E174" s="51"/>
      <c r="F174"/>
      <c r="H174" s="51"/>
      <c r="K174" s="51"/>
      <c r="L174" s="11">
        <f>+C174</f>
        <v>1000</v>
      </c>
    </row>
    <row r="177" spans="1:12" x14ac:dyDescent="0.3">
      <c r="A177" s="9" t="s">
        <v>176</v>
      </c>
      <c r="E177" s="277" t="s">
        <v>174</v>
      </c>
      <c r="F177" s="277"/>
      <c r="H177" s="277" t="s">
        <v>172</v>
      </c>
      <c r="I177" s="277"/>
      <c r="K177" s="277" t="s">
        <v>178</v>
      </c>
      <c r="L177" s="277"/>
    </row>
    <row r="178" spans="1:12" x14ac:dyDescent="0.3">
      <c r="B178" s="9" t="s">
        <v>94</v>
      </c>
      <c r="C178" s="9" t="s">
        <v>95</v>
      </c>
      <c r="E178" s="15" t="s">
        <v>31</v>
      </c>
      <c r="F178" s="15" t="s">
        <v>32</v>
      </c>
      <c r="H178" s="15" t="s">
        <v>31</v>
      </c>
      <c r="I178" s="15" t="s">
        <v>32</v>
      </c>
      <c r="K178" s="15" t="s">
        <v>31</v>
      </c>
      <c r="L178" s="15" t="s">
        <v>32</v>
      </c>
    </row>
    <row r="179" spans="1:12" x14ac:dyDescent="0.3">
      <c r="A179" t="str">
        <f>+A172</f>
        <v>Cassa (SP)</v>
      </c>
      <c r="B179" s="47">
        <v>6500</v>
      </c>
      <c r="C179" s="36"/>
      <c r="E179" s="48">
        <f>+B179</f>
        <v>6500</v>
      </c>
      <c r="F179" s="11"/>
      <c r="H179" s="57">
        <f>+H172</f>
        <v>8000</v>
      </c>
      <c r="I179" s="11"/>
      <c r="K179" s="48"/>
      <c r="L179" s="11"/>
    </row>
    <row r="180" spans="1:12" x14ac:dyDescent="0.3">
      <c r="A180" t="str">
        <f>+A173</f>
        <v>Cespite Carro (SP)</v>
      </c>
      <c r="B180" s="36"/>
      <c r="C180" s="47">
        <v>8000</v>
      </c>
      <c r="E180" s="49"/>
      <c r="F180" s="47"/>
      <c r="G180" s="74"/>
      <c r="H180" s="50"/>
      <c r="I180" s="47">
        <f>+C180</f>
        <v>8000</v>
      </c>
      <c r="K180" s="50"/>
      <c r="L180" s="47"/>
    </row>
    <row r="181" spans="1:12" x14ac:dyDescent="0.3">
      <c r="A181" t="s">
        <v>177</v>
      </c>
      <c r="B181" s="47">
        <v>1500</v>
      </c>
      <c r="C181" s="47"/>
      <c r="E181" s="51"/>
      <c r="F181"/>
      <c r="H181" s="51"/>
      <c r="K181" s="63">
        <f>+B181</f>
        <v>1500</v>
      </c>
      <c r="L181" s="11"/>
    </row>
  </sheetData>
  <mergeCells count="40">
    <mergeCell ref="K2:L2"/>
    <mergeCell ref="B20:C20"/>
    <mergeCell ref="E19:F19"/>
    <mergeCell ref="E125:F125"/>
    <mergeCell ref="H125:I125"/>
    <mergeCell ref="I54:J54"/>
    <mergeCell ref="E54:F54"/>
    <mergeCell ref="B2:C2"/>
    <mergeCell ref="F2:G2"/>
    <mergeCell ref="E94:F94"/>
    <mergeCell ref="I94:J94"/>
    <mergeCell ref="E85:F85"/>
    <mergeCell ref="H85:I85"/>
    <mergeCell ref="H19:I19"/>
    <mergeCell ref="K19:L19"/>
    <mergeCell ref="E67:F67"/>
    <mergeCell ref="S78:T78"/>
    <mergeCell ref="P78:Q78"/>
    <mergeCell ref="E177:F177"/>
    <mergeCell ref="H177:I177"/>
    <mergeCell ref="K177:L177"/>
    <mergeCell ref="E170:F170"/>
    <mergeCell ref="K170:L170"/>
    <mergeCell ref="H170:I170"/>
    <mergeCell ref="E131:F131"/>
    <mergeCell ref="H131:I131"/>
    <mergeCell ref="E138:F138"/>
    <mergeCell ref="E147:F147"/>
    <mergeCell ref="I147:J147"/>
    <mergeCell ref="I67:J67"/>
    <mergeCell ref="B53:C53"/>
    <mergeCell ref="H36:I36"/>
    <mergeCell ref="Q19:R19"/>
    <mergeCell ref="E28:F28"/>
    <mergeCell ref="Q28:R28"/>
    <mergeCell ref="E36:F36"/>
    <mergeCell ref="N19:O19"/>
    <mergeCell ref="H28:I28"/>
    <mergeCell ref="K28:L28"/>
    <mergeCell ref="N28:O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W91"/>
  <sheetViews>
    <sheetView showGridLines="0" topLeftCell="A67" workbookViewId="0">
      <selection activeCell="E11" sqref="E11"/>
    </sheetView>
  </sheetViews>
  <sheetFormatPr defaultRowHeight="14.4" x14ac:dyDescent="0.3"/>
  <cols>
    <col min="1" max="1" width="20.88671875" bestFit="1" customWidth="1"/>
    <col min="2" max="3" width="7.5546875" customWidth="1"/>
    <col min="4" max="4" width="11.5546875" customWidth="1"/>
    <col min="5" max="6" width="10" customWidth="1"/>
    <col min="7" max="7" width="21" customWidth="1"/>
    <col min="8" max="9" width="9.88671875" customWidth="1"/>
    <col min="10" max="10" width="6.5546875" customWidth="1"/>
    <col min="11" max="11" width="18.6640625" bestFit="1" customWidth="1"/>
    <col min="14" max="14" width="17.6640625" bestFit="1" customWidth="1"/>
    <col min="15" max="16" width="9.6640625" customWidth="1"/>
    <col min="17" max="17" width="2.88671875" customWidth="1"/>
    <col min="18" max="18" width="19.44140625" bestFit="1" customWidth="1"/>
    <col min="19" max="20" width="8.33203125" customWidth="1"/>
    <col min="21" max="21" width="6.33203125" customWidth="1"/>
    <col min="22" max="23" width="9.6640625" customWidth="1"/>
  </cols>
  <sheetData>
    <row r="1" spans="1:23" x14ac:dyDescent="0.3">
      <c r="A1" s="79" t="s">
        <v>180</v>
      </c>
      <c r="E1" s="277" t="s">
        <v>179</v>
      </c>
      <c r="F1" s="277"/>
      <c r="H1" s="277" t="s">
        <v>76</v>
      </c>
      <c r="I1" s="277"/>
    </row>
    <row r="2" spans="1:23" x14ac:dyDescent="0.3">
      <c r="B2" s="73" t="s">
        <v>94</v>
      </c>
      <c r="C2" s="73" t="s">
        <v>95</v>
      </c>
      <c r="E2" s="15" t="s">
        <v>31</v>
      </c>
      <c r="F2" s="15" t="s">
        <v>32</v>
      </c>
      <c r="H2" s="15" t="s">
        <v>31</v>
      </c>
      <c r="I2" s="15" t="s">
        <v>32</v>
      </c>
    </row>
    <row r="3" spans="1:23" x14ac:dyDescent="0.3">
      <c r="A3" t="s">
        <v>179</v>
      </c>
      <c r="B3" s="47">
        <v>8000</v>
      </c>
      <c r="C3" s="36"/>
      <c r="E3" s="48">
        <f>+B3</f>
        <v>8000</v>
      </c>
      <c r="F3" s="11"/>
      <c r="H3" s="57"/>
      <c r="I3" s="11"/>
    </row>
    <row r="4" spans="1:23" x14ac:dyDescent="0.3">
      <c r="A4" t="s">
        <v>76</v>
      </c>
      <c r="B4" s="36"/>
      <c r="C4" s="47">
        <f>+B3</f>
        <v>8000</v>
      </c>
      <c r="E4" s="49"/>
      <c r="F4" s="47"/>
      <c r="G4" s="74"/>
      <c r="H4" s="50"/>
      <c r="I4" s="47">
        <f>+C4</f>
        <v>8000</v>
      </c>
    </row>
    <row r="5" spans="1:23" x14ac:dyDescent="0.3">
      <c r="B5" s="36"/>
      <c r="C5" s="47"/>
      <c r="E5" s="51"/>
      <c r="H5" s="51"/>
    </row>
    <row r="6" spans="1:23" x14ac:dyDescent="0.3">
      <c r="E6" s="36"/>
      <c r="F6" s="36"/>
    </row>
    <row r="7" spans="1:23" x14ac:dyDescent="0.3">
      <c r="E7" s="36"/>
      <c r="F7" s="36"/>
    </row>
    <row r="8" spans="1:23" x14ac:dyDescent="0.3">
      <c r="A8" s="79" t="s">
        <v>181</v>
      </c>
      <c r="E8" s="277" t="s">
        <v>183</v>
      </c>
      <c r="F8" s="277"/>
      <c r="H8" s="277" t="s">
        <v>179</v>
      </c>
      <c r="I8" s="277"/>
    </row>
    <row r="9" spans="1:23" x14ac:dyDescent="0.3">
      <c r="E9" s="15" t="s">
        <v>31</v>
      </c>
      <c r="F9" s="15" t="s">
        <v>32</v>
      </c>
      <c r="H9" s="15" t="s">
        <v>31</v>
      </c>
      <c r="I9" s="15" t="s">
        <v>32</v>
      </c>
    </row>
    <row r="10" spans="1:23" x14ac:dyDescent="0.3">
      <c r="B10" s="73" t="s">
        <v>94</v>
      </c>
      <c r="C10" s="73" t="s">
        <v>95</v>
      </c>
      <c r="E10" s="57"/>
      <c r="F10" s="11"/>
      <c r="H10" s="48">
        <f>+E3</f>
        <v>8000</v>
      </c>
      <c r="I10" s="11"/>
    </row>
    <row r="11" spans="1:23" x14ac:dyDescent="0.3">
      <c r="A11" t="s">
        <v>182</v>
      </c>
      <c r="B11" s="47">
        <v>4000</v>
      </c>
      <c r="C11" s="36"/>
      <c r="E11" s="49">
        <v>4000</v>
      </c>
      <c r="F11" s="47"/>
      <c r="G11" s="74"/>
      <c r="H11" s="49"/>
      <c r="I11" s="47">
        <v>4000</v>
      </c>
    </row>
    <row r="12" spans="1:23" x14ac:dyDescent="0.3">
      <c r="A12" t="s">
        <v>179</v>
      </c>
      <c r="B12" s="36"/>
      <c r="C12" s="47">
        <v>4000</v>
      </c>
      <c r="E12" s="51"/>
      <c r="G12" s="9" t="s">
        <v>151</v>
      </c>
      <c r="H12" s="51">
        <v>4000</v>
      </c>
    </row>
    <row r="14" spans="1:23" x14ac:dyDescent="0.3">
      <c r="O14" s="282" t="str">
        <f>+A8</f>
        <v>31.12.2017</v>
      </c>
      <c r="P14" s="278"/>
      <c r="R14" s="282" t="s">
        <v>185</v>
      </c>
      <c r="S14" s="282"/>
      <c r="T14" s="282"/>
      <c r="V14" s="278" t="s">
        <v>184</v>
      </c>
      <c r="W14" s="278"/>
    </row>
    <row r="15" spans="1:23" x14ac:dyDescent="0.3">
      <c r="O15" s="277" t="s">
        <v>183</v>
      </c>
      <c r="P15" s="277"/>
      <c r="V15" s="277" t="s">
        <v>179</v>
      </c>
      <c r="W15" s="277"/>
    </row>
    <row r="16" spans="1:23" x14ac:dyDescent="0.3">
      <c r="C16" s="81"/>
      <c r="O16" s="15" t="s">
        <v>31</v>
      </c>
      <c r="P16" s="15" t="s">
        <v>32</v>
      </c>
      <c r="S16" s="73" t="s">
        <v>94</v>
      </c>
      <c r="T16" s="73" t="s">
        <v>95</v>
      </c>
      <c r="V16" s="15" t="s">
        <v>31</v>
      </c>
      <c r="W16" s="15" t="s">
        <v>32</v>
      </c>
    </row>
    <row r="17" spans="1:23" x14ac:dyDescent="0.3">
      <c r="N17" s="27"/>
      <c r="O17" s="64">
        <v>4000</v>
      </c>
      <c r="P17" s="11"/>
      <c r="R17" t="s">
        <v>179</v>
      </c>
      <c r="S17" s="65">
        <v>4000</v>
      </c>
      <c r="T17" s="61"/>
      <c r="V17" s="57">
        <f>+S17</f>
        <v>4000</v>
      </c>
      <c r="W17" s="11"/>
    </row>
    <row r="18" spans="1:23" x14ac:dyDescent="0.3">
      <c r="F18" s="81"/>
      <c r="O18" s="50"/>
      <c r="P18" s="52">
        <v>4000</v>
      </c>
      <c r="Q18" s="80"/>
      <c r="R18" t="s">
        <v>182</v>
      </c>
      <c r="S18" s="61"/>
      <c r="T18" s="65">
        <v>4000</v>
      </c>
      <c r="U18" s="80"/>
      <c r="V18" s="51"/>
      <c r="W18" s="47"/>
    </row>
    <row r="19" spans="1:23" x14ac:dyDescent="0.3">
      <c r="O19" s="51"/>
      <c r="Q19" s="9"/>
      <c r="R19" s="9"/>
      <c r="S19" s="9"/>
      <c r="T19" s="9"/>
      <c r="U19" s="9"/>
      <c r="V19" s="51"/>
    </row>
    <row r="23" spans="1:23" x14ac:dyDescent="0.3">
      <c r="A23" s="79" t="s">
        <v>180</v>
      </c>
      <c r="E23" s="277" t="str">
        <f>+A25</f>
        <v>Cassa (SP)</v>
      </c>
      <c r="F23" s="277"/>
      <c r="H23" s="283" t="str">
        <f>+A26</f>
        <v>Ricavi assistenza (CE)</v>
      </c>
      <c r="I23" s="277"/>
    </row>
    <row r="24" spans="1:23" x14ac:dyDescent="0.3">
      <c r="B24" s="73" t="s">
        <v>94</v>
      </c>
      <c r="C24" s="73" t="s">
        <v>95</v>
      </c>
      <c r="E24" s="15" t="s">
        <v>31</v>
      </c>
      <c r="F24" s="15" t="s">
        <v>32</v>
      </c>
      <c r="H24" s="15" t="s">
        <v>31</v>
      </c>
      <c r="I24" s="15" t="s">
        <v>32</v>
      </c>
    </row>
    <row r="25" spans="1:23" x14ac:dyDescent="0.3">
      <c r="A25" t="s">
        <v>76</v>
      </c>
      <c r="B25" s="47">
        <v>6000</v>
      </c>
      <c r="C25" s="36"/>
      <c r="E25" s="64">
        <f>+B25</f>
        <v>6000</v>
      </c>
      <c r="F25" s="11"/>
      <c r="H25" s="48"/>
      <c r="I25" s="11"/>
    </row>
    <row r="26" spans="1:23" x14ac:dyDescent="0.3">
      <c r="A26" t="s">
        <v>186</v>
      </c>
      <c r="B26" s="36"/>
      <c r="C26" s="47">
        <f>+B25</f>
        <v>6000</v>
      </c>
      <c r="E26" s="50"/>
      <c r="F26" s="47"/>
      <c r="H26" s="49"/>
      <c r="I26" s="47">
        <f>+C26</f>
        <v>6000</v>
      </c>
    </row>
    <row r="27" spans="1:23" x14ac:dyDescent="0.3">
      <c r="B27" s="36"/>
      <c r="C27" s="47"/>
      <c r="E27" s="51"/>
      <c r="H27" s="51"/>
    </row>
    <row r="28" spans="1:23" x14ac:dyDescent="0.3">
      <c r="E28" s="36"/>
      <c r="F28" s="36"/>
    </row>
    <row r="30" spans="1:23" x14ac:dyDescent="0.3">
      <c r="E30" s="283" t="str">
        <f>+A33</f>
        <v>Ricavi assistenza (CE)</v>
      </c>
      <c r="F30" s="277"/>
      <c r="H30" s="277" t="str">
        <f>+A34</f>
        <v>Risconti passivi (SP)</v>
      </c>
      <c r="I30" s="277"/>
    </row>
    <row r="31" spans="1:23" x14ac:dyDescent="0.3">
      <c r="A31" s="79" t="s">
        <v>181</v>
      </c>
      <c r="E31" s="15" t="s">
        <v>31</v>
      </c>
      <c r="F31" s="15" t="s">
        <v>32</v>
      </c>
      <c r="H31" s="15" t="s">
        <v>31</v>
      </c>
      <c r="I31" s="15" t="s">
        <v>32</v>
      </c>
    </row>
    <row r="32" spans="1:23" x14ac:dyDescent="0.3">
      <c r="B32" s="73" t="s">
        <v>94</v>
      </c>
      <c r="C32" s="73" t="s">
        <v>95</v>
      </c>
      <c r="E32" s="48"/>
      <c r="F32" s="11">
        <f>+I26</f>
        <v>6000</v>
      </c>
      <c r="H32" s="64"/>
      <c r="I32" s="11"/>
    </row>
    <row r="33" spans="1:23" x14ac:dyDescent="0.3">
      <c r="A33" t="s">
        <v>186</v>
      </c>
      <c r="B33" s="47">
        <v>3000</v>
      </c>
      <c r="C33" s="36"/>
      <c r="E33" s="49">
        <f>+B33</f>
        <v>3000</v>
      </c>
      <c r="F33" s="47"/>
      <c r="H33" s="50"/>
      <c r="I33" s="11">
        <f>+E33</f>
        <v>3000</v>
      </c>
    </row>
    <row r="34" spans="1:23" x14ac:dyDescent="0.3">
      <c r="A34" t="s">
        <v>187</v>
      </c>
      <c r="B34" s="36"/>
      <c r="C34" s="47">
        <f>+B33</f>
        <v>3000</v>
      </c>
      <c r="E34" s="51"/>
      <c r="F34" s="69">
        <f>+F32-E33</f>
        <v>3000</v>
      </c>
      <c r="G34" s="80" t="s">
        <v>151</v>
      </c>
      <c r="H34" s="51"/>
      <c r="I34" s="11"/>
    </row>
    <row r="38" spans="1:23" x14ac:dyDescent="0.3">
      <c r="H38" s="278" t="s">
        <v>181</v>
      </c>
      <c r="I38" s="278"/>
      <c r="O38" s="278" t="s">
        <v>181</v>
      </c>
      <c r="P38" s="278"/>
      <c r="V38" s="278" t="s">
        <v>184</v>
      </c>
      <c r="W38" s="278"/>
    </row>
    <row r="39" spans="1:23" x14ac:dyDescent="0.3">
      <c r="H39" s="277" t="s">
        <v>188</v>
      </c>
      <c r="I39" s="277"/>
      <c r="O39" s="277" t="str">
        <f>+R42</f>
        <v>Risconti passivi (SP)</v>
      </c>
      <c r="P39" s="277"/>
      <c r="V39" s="277" t="str">
        <f>+A33</f>
        <v>Ricavi assistenza (CE)</v>
      </c>
      <c r="W39" s="277"/>
    </row>
    <row r="40" spans="1:23" x14ac:dyDescent="0.3">
      <c r="H40" s="15" t="s">
        <v>31</v>
      </c>
      <c r="I40" s="15" t="s">
        <v>32</v>
      </c>
      <c r="O40" s="15" t="s">
        <v>31</v>
      </c>
      <c r="P40" s="15" t="s">
        <v>32</v>
      </c>
      <c r="R40" s="282" t="s">
        <v>185</v>
      </c>
      <c r="S40" s="282"/>
      <c r="T40" s="282"/>
      <c r="V40" s="15" t="s">
        <v>31</v>
      </c>
      <c r="W40" s="15" t="s">
        <v>32</v>
      </c>
    </row>
    <row r="41" spans="1:23" x14ac:dyDescent="0.3">
      <c r="H41" s="57"/>
      <c r="I41" s="11">
        <f>+I33</f>
        <v>3000</v>
      </c>
      <c r="N41" s="27"/>
      <c r="O41" s="64"/>
      <c r="P41" s="47">
        <f>+I41</f>
        <v>3000</v>
      </c>
      <c r="S41" s="73" t="s">
        <v>94</v>
      </c>
      <c r="T41" s="73" t="s">
        <v>95</v>
      </c>
      <c r="V41" s="48"/>
      <c r="W41" s="11"/>
    </row>
    <row r="42" spans="1:23" x14ac:dyDescent="0.3">
      <c r="H42" s="51"/>
      <c r="I42" s="52"/>
      <c r="O42" s="51">
        <f>+T43</f>
        <v>3000</v>
      </c>
      <c r="P42" s="52"/>
      <c r="Q42" s="80"/>
      <c r="R42" t="s">
        <v>187</v>
      </c>
      <c r="S42" s="82">
        <f>+I41</f>
        <v>3000</v>
      </c>
      <c r="T42" s="82"/>
      <c r="U42" s="80"/>
      <c r="V42" s="51"/>
      <c r="W42" s="52"/>
    </row>
    <row r="43" spans="1:23" x14ac:dyDescent="0.3">
      <c r="H43" s="51"/>
      <c r="O43" s="49"/>
      <c r="P43" s="36"/>
      <c r="Q43" s="9"/>
      <c r="R43" s="11" t="str">
        <f>+E30</f>
        <v>Ricavi assistenza (CE)</v>
      </c>
      <c r="S43" s="82"/>
      <c r="T43" s="82">
        <f>+S42</f>
        <v>3000</v>
      </c>
      <c r="U43" s="9"/>
      <c r="V43" s="51"/>
      <c r="W43" s="52">
        <f>+T43</f>
        <v>3000</v>
      </c>
    </row>
    <row r="48" spans="1:23" x14ac:dyDescent="0.3">
      <c r="A48" s="79" t="s">
        <v>181</v>
      </c>
      <c r="E48" s="277" t="str">
        <f>+A50</f>
        <v>Ratei attivi (SP)</v>
      </c>
      <c r="F48" s="277"/>
      <c r="H48" s="283" t="str">
        <f>+A51</f>
        <v>Interessi attivi (CE)</v>
      </c>
      <c r="I48" s="277"/>
    </row>
    <row r="49" spans="1:23" x14ac:dyDescent="0.3">
      <c r="B49" s="73" t="s">
        <v>94</v>
      </c>
      <c r="C49" s="73" t="s">
        <v>95</v>
      </c>
      <c r="E49" s="15" t="s">
        <v>31</v>
      </c>
      <c r="F49" s="15" t="s">
        <v>32</v>
      </c>
      <c r="H49" s="15" t="s">
        <v>31</v>
      </c>
      <c r="I49" s="15" t="s">
        <v>32</v>
      </c>
    </row>
    <row r="50" spans="1:23" x14ac:dyDescent="0.3">
      <c r="A50" t="s">
        <v>189</v>
      </c>
      <c r="B50" s="47">
        <v>2500</v>
      </c>
      <c r="C50" s="36"/>
      <c r="E50" s="64">
        <f>+B50</f>
        <v>2500</v>
      </c>
      <c r="F50" s="11"/>
      <c r="H50" s="48"/>
      <c r="I50" s="11"/>
    </row>
    <row r="51" spans="1:23" x14ac:dyDescent="0.3">
      <c r="A51" t="s">
        <v>190</v>
      </c>
      <c r="B51" s="36"/>
      <c r="C51" s="47">
        <f>+B50</f>
        <v>2500</v>
      </c>
      <c r="E51" s="50"/>
      <c r="F51" s="47"/>
      <c r="H51" s="49"/>
      <c r="I51" s="47">
        <f>+C51</f>
        <v>2500</v>
      </c>
    </row>
    <row r="52" spans="1:23" x14ac:dyDescent="0.3">
      <c r="E52" s="51"/>
      <c r="H52" s="51"/>
    </row>
    <row r="55" spans="1:23" x14ac:dyDescent="0.3">
      <c r="H55" s="278" t="s">
        <v>181</v>
      </c>
      <c r="I55" s="278"/>
      <c r="O55" s="278" t="s">
        <v>184</v>
      </c>
      <c r="P55" s="278"/>
      <c r="V55" s="278" t="s">
        <v>184</v>
      </c>
      <c r="W55" s="278"/>
    </row>
    <row r="56" spans="1:23" x14ac:dyDescent="0.3">
      <c r="H56" s="277" t="s">
        <v>189</v>
      </c>
      <c r="I56" s="277"/>
      <c r="O56" s="277" t="str">
        <f>+H56</f>
        <v>Ratei attivi (SP)</v>
      </c>
      <c r="P56" s="277"/>
      <c r="R56" s="282" t="s">
        <v>185</v>
      </c>
      <c r="S56" s="282"/>
      <c r="T56" s="282"/>
      <c r="V56" s="277" t="str">
        <f>+A51</f>
        <v>Interessi attivi (CE)</v>
      </c>
      <c r="W56" s="277"/>
    </row>
    <row r="57" spans="1:23" x14ac:dyDescent="0.3">
      <c r="H57" s="15" t="s">
        <v>31</v>
      </c>
      <c r="I57" s="15" t="s">
        <v>32</v>
      </c>
      <c r="O57" s="15" t="s">
        <v>31</v>
      </c>
      <c r="P57" s="15" t="s">
        <v>32</v>
      </c>
      <c r="S57" s="73" t="s">
        <v>94</v>
      </c>
      <c r="T57" s="73" t="s">
        <v>95</v>
      </c>
      <c r="V57" s="15" t="s">
        <v>31</v>
      </c>
      <c r="W57" s="15" t="s">
        <v>32</v>
      </c>
    </row>
    <row r="58" spans="1:23" x14ac:dyDescent="0.3">
      <c r="H58" s="57">
        <f>+B50</f>
        <v>2500</v>
      </c>
      <c r="I58" s="11"/>
      <c r="N58" s="27"/>
      <c r="O58" s="64">
        <f>+H58</f>
        <v>2500</v>
      </c>
      <c r="P58" s="47"/>
      <c r="R58" t="str">
        <f>+V56</f>
        <v>Interessi attivi (CE)</v>
      </c>
      <c r="S58" s="82">
        <f>+O58</f>
        <v>2500</v>
      </c>
      <c r="T58" s="82"/>
      <c r="V58" s="57">
        <f>+S58</f>
        <v>2500</v>
      </c>
      <c r="W58" s="11"/>
    </row>
    <row r="59" spans="1:23" x14ac:dyDescent="0.3">
      <c r="H59" s="51"/>
      <c r="I59" s="52"/>
      <c r="O59" s="51"/>
      <c r="P59" s="52">
        <f>+O58</f>
        <v>2500</v>
      </c>
      <c r="Q59" s="80"/>
      <c r="R59" t="s">
        <v>189</v>
      </c>
      <c r="S59" s="82"/>
      <c r="T59" s="82">
        <f>+S58</f>
        <v>2500</v>
      </c>
      <c r="U59" s="80"/>
      <c r="V59" s="51"/>
      <c r="W59" s="52"/>
    </row>
    <row r="60" spans="1:23" x14ac:dyDescent="0.3">
      <c r="H60" s="51"/>
      <c r="O60" s="49"/>
      <c r="P60" s="36"/>
      <c r="Q60" s="9"/>
      <c r="U60" s="9"/>
      <c r="V60" s="51"/>
    </row>
    <row r="62" spans="1:23" x14ac:dyDescent="0.3">
      <c r="A62" s="79" t="s">
        <v>191</v>
      </c>
      <c r="E62" s="277" t="str">
        <f>+A64</f>
        <v>Cassa (SP)</v>
      </c>
      <c r="F62" s="277"/>
      <c r="H62" s="283" t="str">
        <f>+A65</f>
        <v>Interessi attivi (CE)</v>
      </c>
      <c r="I62" s="277"/>
    </row>
    <row r="63" spans="1:23" x14ac:dyDescent="0.3">
      <c r="B63" s="73" t="s">
        <v>94</v>
      </c>
      <c r="C63" s="73" t="s">
        <v>95</v>
      </c>
      <c r="E63" s="15" t="s">
        <v>31</v>
      </c>
      <c r="F63" s="15" t="s">
        <v>32</v>
      </c>
      <c r="H63" s="15" t="s">
        <v>31</v>
      </c>
      <c r="I63" s="15" t="s">
        <v>32</v>
      </c>
    </row>
    <row r="64" spans="1:23" x14ac:dyDescent="0.3">
      <c r="A64" t="s">
        <v>76</v>
      </c>
      <c r="B64" s="47">
        <v>5000</v>
      </c>
      <c r="C64" s="36"/>
      <c r="E64" s="64">
        <f>+B64</f>
        <v>5000</v>
      </c>
      <c r="F64" s="11"/>
      <c r="G64" s="27" t="s">
        <v>192</v>
      </c>
      <c r="H64" s="48">
        <v>2500</v>
      </c>
      <c r="I64" s="11"/>
    </row>
    <row r="65" spans="1:23" x14ac:dyDescent="0.3">
      <c r="A65" t="s">
        <v>190</v>
      </c>
      <c r="B65" s="36"/>
      <c r="C65" s="47">
        <f>+B64</f>
        <v>5000</v>
      </c>
      <c r="E65" s="50"/>
      <c r="F65" s="47"/>
      <c r="H65" s="49"/>
      <c r="I65" s="47">
        <f>+C65</f>
        <v>5000</v>
      </c>
    </row>
    <row r="66" spans="1:23" x14ac:dyDescent="0.3">
      <c r="E66" s="51"/>
      <c r="G66" s="80"/>
      <c r="H66" s="51"/>
      <c r="I66" s="52">
        <f>+I65-H64</f>
        <v>2500</v>
      </c>
      <c r="J66" s="80" t="s">
        <v>151</v>
      </c>
    </row>
    <row r="70" spans="1:23" x14ac:dyDescent="0.3">
      <c r="A70" s="81"/>
    </row>
    <row r="72" spans="1:23" x14ac:dyDescent="0.3">
      <c r="A72" s="79" t="s">
        <v>181</v>
      </c>
      <c r="E72" s="277" t="str">
        <f>+A74</f>
        <v>Interessi passivi (CE)</v>
      </c>
      <c r="F72" s="277"/>
      <c r="H72" s="283" t="str">
        <f>+A75</f>
        <v>Ratei passivi (SP)</v>
      </c>
      <c r="I72" s="277"/>
    </row>
    <row r="73" spans="1:23" x14ac:dyDescent="0.3">
      <c r="B73" s="73" t="s">
        <v>94</v>
      </c>
      <c r="C73" s="73" t="s">
        <v>95</v>
      </c>
      <c r="E73" s="15" t="s">
        <v>31</v>
      </c>
      <c r="F73" s="15" t="s">
        <v>32</v>
      </c>
      <c r="H73" s="15" t="s">
        <v>31</v>
      </c>
      <c r="I73" s="15" t="s">
        <v>32</v>
      </c>
    </row>
    <row r="74" spans="1:23" x14ac:dyDescent="0.3">
      <c r="A74" t="s">
        <v>193</v>
      </c>
      <c r="B74" s="47">
        <v>3000</v>
      </c>
      <c r="C74" s="36"/>
      <c r="E74" s="64">
        <f>+B74</f>
        <v>3000</v>
      </c>
      <c r="F74" s="11"/>
      <c r="H74" s="48"/>
      <c r="I74" s="11"/>
    </row>
    <row r="75" spans="1:23" x14ac:dyDescent="0.3">
      <c r="A75" t="s">
        <v>194</v>
      </c>
      <c r="B75" s="36"/>
      <c r="C75" s="47">
        <f>+B74</f>
        <v>3000</v>
      </c>
      <c r="E75" s="50"/>
      <c r="F75" s="47"/>
      <c r="H75" s="49"/>
      <c r="I75" s="47">
        <f>+C75</f>
        <v>3000</v>
      </c>
    </row>
    <row r="76" spans="1:23" x14ac:dyDescent="0.3">
      <c r="E76" s="51"/>
      <c r="H76" s="51"/>
    </row>
    <row r="78" spans="1:23" x14ac:dyDescent="0.3">
      <c r="O78" s="278" t="s">
        <v>181</v>
      </c>
      <c r="P78" s="278"/>
      <c r="V78" s="278" t="s">
        <v>184</v>
      </c>
      <c r="W78" s="278"/>
    </row>
    <row r="79" spans="1:23" x14ac:dyDescent="0.3">
      <c r="O79" s="277" t="str">
        <f>+H80</f>
        <v>Ratei passivi (SP)</v>
      </c>
      <c r="P79" s="277"/>
      <c r="V79" s="277" t="str">
        <f>+R83</f>
        <v>Interessi passivi (CE)</v>
      </c>
      <c r="W79" s="277"/>
    </row>
    <row r="80" spans="1:23" x14ac:dyDescent="0.3">
      <c r="H80" s="283" t="str">
        <f>+H72</f>
        <v>Ratei passivi (SP)</v>
      </c>
      <c r="I80" s="277"/>
      <c r="O80" s="15" t="s">
        <v>31</v>
      </c>
      <c r="P80" s="15" t="s">
        <v>32</v>
      </c>
      <c r="R80" s="282" t="s">
        <v>185</v>
      </c>
      <c r="S80" s="282"/>
      <c r="T80" s="282"/>
      <c r="V80" s="15" t="s">
        <v>31</v>
      </c>
      <c r="W80" s="15" t="s">
        <v>32</v>
      </c>
    </row>
    <row r="81" spans="1:23" x14ac:dyDescent="0.3">
      <c r="H81" s="15" t="s">
        <v>31</v>
      </c>
      <c r="I81" s="15" t="s">
        <v>32</v>
      </c>
      <c r="O81" s="64"/>
      <c r="P81" s="47">
        <v>3000</v>
      </c>
      <c r="Q81" s="27"/>
      <c r="S81" s="73" t="s">
        <v>94</v>
      </c>
      <c r="T81" s="73" t="s">
        <v>95</v>
      </c>
      <c r="U81" s="27"/>
      <c r="V81" s="48"/>
      <c r="W81" s="11"/>
    </row>
    <row r="82" spans="1:23" x14ac:dyDescent="0.3">
      <c r="H82" s="57"/>
      <c r="I82" s="11">
        <f>+I75</f>
        <v>3000</v>
      </c>
      <c r="O82" s="51">
        <f>+S82</f>
        <v>3000</v>
      </c>
      <c r="P82" s="52"/>
      <c r="Q82" s="80"/>
      <c r="R82" t="str">
        <f>+O79</f>
        <v>Ratei passivi (SP)</v>
      </c>
      <c r="S82" s="82">
        <f>+I75</f>
        <v>3000</v>
      </c>
      <c r="T82" s="82"/>
      <c r="U82" s="80"/>
      <c r="V82" s="51"/>
      <c r="W82" s="52"/>
    </row>
    <row r="83" spans="1:23" x14ac:dyDescent="0.3">
      <c r="H83" s="51"/>
      <c r="I83" s="52"/>
      <c r="O83" s="49"/>
      <c r="P83" s="36"/>
      <c r="Q83" s="9"/>
      <c r="R83" t="str">
        <f>+E72</f>
        <v>Interessi passivi (CE)</v>
      </c>
      <c r="S83" s="82"/>
      <c r="T83" s="82">
        <f>+S82</f>
        <v>3000</v>
      </c>
      <c r="U83" s="9"/>
      <c r="V83" s="51"/>
      <c r="W83" s="69">
        <f>+T83</f>
        <v>3000</v>
      </c>
    </row>
    <row r="84" spans="1:23" x14ac:dyDescent="0.3">
      <c r="H84" s="51"/>
      <c r="O84" s="49"/>
      <c r="V84" s="49"/>
    </row>
    <row r="87" spans="1:23" x14ac:dyDescent="0.3">
      <c r="A87" s="79" t="s">
        <v>195</v>
      </c>
      <c r="E87" s="277" t="str">
        <f>+A89</f>
        <v>Interessi passivi (CE)</v>
      </c>
      <c r="F87" s="277"/>
      <c r="H87" s="283" t="str">
        <f>+A90</f>
        <v>Cassa (SP)</v>
      </c>
      <c r="I87" s="277"/>
    </row>
    <row r="88" spans="1:23" x14ac:dyDescent="0.3">
      <c r="B88" s="73" t="s">
        <v>94</v>
      </c>
      <c r="C88" s="73" t="s">
        <v>95</v>
      </c>
      <c r="E88" s="15" t="s">
        <v>31</v>
      </c>
      <c r="F88" s="15" t="s">
        <v>32</v>
      </c>
      <c r="H88" s="15" t="s">
        <v>31</v>
      </c>
      <c r="I88" s="15" t="s">
        <v>32</v>
      </c>
    </row>
    <row r="89" spans="1:23" x14ac:dyDescent="0.3">
      <c r="A89" t="s">
        <v>193</v>
      </c>
      <c r="B89" s="47">
        <v>9000</v>
      </c>
      <c r="C89" s="47"/>
      <c r="D89" s="27"/>
      <c r="E89" s="64"/>
      <c r="F89" s="47">
        <v>3000</v>
      </c>
      <c r="G89" s="74" t="s">
        <v>192</v>
      </c>
      <c r="H89" s="48">
        <v>2500</v>
      </c>
      <c r="I89" s="11"/>
    </row>
    <row r="90" spans="1:23" x14ac:dyDescent="0.3">
      <c r="A90" t="s">
        <v>76</v>
      </c>
      <c r="B90" s="47"/>
      <c r="C90" s="47">
        <f>+B89</f>
        <v>9000</v>
      </c>
      <c r="E90" s="49">
        <f>+B89</f>
        <v>9000</v>
      </c>
      <c r="F90" s="47"/>
      <c r="H90" s="49"/>
      <c r="I90" s="47">
        <f>+C90</f>
        <v>9000</v>
      </c>
    </row>
    <row r="91" spans="1:23" x14ac:dyDescent="0.3">
      <c r="D91" s="41" t="s">
        <v>151</v>
      </c>
      <c r="E91" s="51">
        <f>+E90-F89</f>
        <v>6000</v>
      </c>
      <c r="G91" s="80"/>
      <c r="H91" s="51"/>
      <c r="I91" s="52"/>
      <c r="J91" s="80"/>
    </row>
  </sheetData>
  <mergeCells count="41">
    <mergeCell ref="E87:F87"/>
    <mergeCell ref="H87:I87"/>
    <mergeCell ref="V79:W79"/>
    <mergeCell ref="H80:I80"/>
    <mergeCell ref="R80:T80"/>
    <mergeCell ref="O78:P78"/>
    <mergeCell ref="O79:P79"/>
    <mergeCell ref="V78:W78"/>
    <mergeCell ref="E62:F62"/>
    <mergeCell ref="H62:I62"/>
    <mergeCell ref="E72:F72"/>
    <mergeCell ref="H72:I72"/>
    <mergeCell ref="E48:F48"/>
    <mergeCell ref="H48:I48"/>
    <mergeCell ref="H55:I55"/>
    <mergeCell ref="O55:P55"/>
    <mergeCell ref="V55:W55"/>
    <mergeCell ref="H56:I56"/>
    <mergeCell ref="O56:P56"/>
    <mergeCell ref="V56:W56"/>
    <mergeCell ref="R56:T56"/>
    <mergeCell ref="H38:I38"/>
    <mergeCell ref="O38:P38"/>
    <mergeCell ref="V38:W38"/>
    <mergeCell ref="H39:I39"/>
    <mergeCell ref="R40:T40"/>
    <mergeCell ref="O39:P39"/>
    <mergeCell ref="V39:W39"/>
    <mergeCell ref="H23:I23"/>
    <mergeCell ref="E23:F23"/>
    <mergeCell ref="H30:I30"/>
    <mergeCell ref="E30:F30"/>
    <mergeCell ref="O15:P15"/>
    <mergeCell ref="V15:W15"/>
    <mergeCell ref="O14:P14"/>
    <mergeCell ref="V14:W14"/>
    <mergeCell ref="R14:T14"/>
    <mergeCell ref="E1:F1"/>
    <mergeCell ref="H1:I1"/>
    <mergeCell ref="H8:I8"/>
    <mergeCell ref="E8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79"/>
  <sheetViews>
    <sheetView showGridLines="0" topLeftCell="A23" zoomScale="85" zoomScaleNormal="85" workbookViewId="0">
      <selection activeCell="D50" sqref="D50"/>
    </sheetView>
  </sheetViews>
  <sheetFormatPr defaultRowHeight="15.6" x14ac:dyDescent="0.3"/>
  <cols>
    <col min="1" max="1" width="8.88671875" style="104"/>
    <col min="2" max="2" width="6.33203125" style="171" customWidth="1"/>
    <col min="3" max="3" width="5.5546875" style="109" customWidth="1"/>
    <col min="4" max="4" width="71.6640625" style="110" customWidth="1"/>
    <col min="5" max="5" width="6.33203125" style="55" customWidth="1"/>
    <col min="6" max="6" width="5.5546875" style="30" customWidth="1"/>
    <col min="7" max="7" width="75.6640625" style="85" customWidth="1"/>
    <col min="8" max="8" width="1.5546875" style="85" customWidth="1"/>
  </cols>
  <sheetData>
    <row r="2" spans="2:7" x14ac:dyDescent="0.3">
      <c r="B2" s="289" t="s">
        <v>47</v>
      </c>
      <c r="C2" s="289"/>
      <c r="D2" s="289"/>
      <c r="E2" s="292" t="s">
        <v>48</v>
      </c>
      <c r="F2" s="292"/>
      <c r="G2" s="292"/>
    </row>
    <row r="3" spans="2:7" ht="27" customHeight="1" x14ac:dyDescent="0.3">
      <c r="B3" s="286" t="s">
        <v>338</v>
      </c>
      <c r="C3" s="287"/>
      <c r="D3" s="288"/>
      <c r="E3" s="102" t="s">
        <v>229</v>
      </c>
      <c r="F3" s="96"/>
      <c r="G3" s="97"/>
    </row>
    <row r="4" spans="2:7" x14ac:dyDescent="0.3">
      <c r="B4" s="133"/>
      <c r="F4" s="86"/>
      <c r="G4" s="53"/>
    </row>
    <row r="5" spans="2:7" x14ac:dyDescent="0.3">
      <c r="B5" s="155" t="s">
        <v>339</v>
      </c>
      <c r="C5" s="165"/>
      <c r="D5" s="166"/>
      <c r="F5" s="90" t="s">
        <v>230</v>
      </c>
      <c r="G5" s="53"/>
    </row>
    <row r="6" spans="2:7" x14ac:dyDescent="0.3">
      <c r="B6" s="114"/>
      <c r="C6" s="115" t="s">
        <v>340</v>
      </c>
      <c r="D6" s="167"/>
      <c r="F6" s="90" t="s">
        <v>231</v>
      </c>
      <c r="G6" s="53"/>
    </row>
    <row r="7" spans="2:7" x14ac:dyDescent="0.3">
      <c r="B7" s="114"/>
      <c r="D7" s="164" t="s">
        <v>267</v>
      </c>
      <c r="E7" s="88"/>
      <c r="F7" s="90" t="s">
        <v>232</v>
      </c>
      <c r="G7" s="53"/>
    </row>
    <row r="8" spans="2:7" x14ac:dyDescent="0.3">
      <c r="B8" s="114"/>
      <c r="D8" s="164" t="s">
        <v>348</v>
      </c>
      <c r="E8" s="88"/>
      <c r="F8" s="90" t="s">
        <v>233</v>
      </c>
      <c r="G8" s="53"/>
    </row>
    <row r="9" spans="2:7" x14ac:dyDescent="0.3">
      <c r="B9" s="114"/>
      <c r="D9" s="164" t="s">
        <v>270</v>
      </c>
      <c r="E9" s="88"/>
      <c r="F9" s="90" t="s">
        <v>234</v>
      </c>
      <c r="G9" s="53"/>
    </row>
    <row r="10" spans="2:7" x14ac:dyDescent="0.3">
      <c r="B10" s="114"/>
      <c r="D10" s="164" t="s">
        <v>272</v>
      </c>
      <c r="E10" s="88"/>
      <c r="F10" s="90" t="s">
        <v>235</v>
      </c>
      <c r="G10" s="53"/>
    </row>
    <row r="11" spans="2:7" x14ac:dyDescent="0.3">
      <c r="B11" s="114"/>
      <c r="D11" s="164" t="s">
        <v>273</v>
      </c>
      <c r="E11" s="88"/>
      <c r="F11" s="90" t="s">
        <v>236</v>
      </c>
      <c r="G11" s="53"/>
    </row>
    <row r="12" spans="2:7" x14ac:dyDescent="0.3">
      <c r="B12" s="114"/>
      <c r="D12" s="164" t="s">
        <v>274</v>
      </c>
      <c r="E12" s="88"/>
      <c r="F12" s="90" t="s">
        <v>237</v>
      </c>
      <c r="G12" s="53"/>
    </row>
    <row r="13" spans="2:7" x14ac:dyDescent="0.3">
      <c r="B13" s="114"/>
      <c r="D13" s="164" t="s">
        <v>276</v>
      </c>
      <c r="E13" s="88"/>
      <c r="F13" s="90" t="s">
        <v>238</v>
      </c>
      <c r="G13" s="53"/>
    </row>
    <row r="14" spans="2:7" x14ac:dyDescent="0.3">
      <c r="B14" s="114"/>
      <c r="C14" s="115" t="s">
        <v>208</v>
      </c>
      <c r="D14" s="167"/>
      <c r="F14" s="90" t="s">
        <v>239</v>
      </c>
      <c r="G14" s="53"/>
    </row>
    <row r="15" spans="2:7" x14ac:dyDescent="0.3">
      <c r="B15" s="114"/>
      <c r="C15" s="115" t="s">
        <v>341</v>
      </c>
      <c r="D15" s="167"/>
      <c r="E15" s="88" t="s">
        <v>209</v>
      </c>
      <c r="G15" s="53"/>
    </row>
    <row r="16" spans="2:7" x14ac:dyDescent="0.3">
      <c r="B16" s="114"/>
      <c r="D16" s="164" t="s">
        <v>280</v>
      </c>
      <c r="E16" s="88"/>
      <c r="F16" s="86"/>
      <c r="G16" s="53"/>
    </row>
    <row r="17" spans="2:7" x14ac:dyDescent="0.3">
      <c r="B17" s="114"/>
      <c r="D17" s="164" t="s">
        <v>281</v>
      </c>
      <c r="E17" s="88" t="s">
        <v>241</v>
      </c>
      <c r="F17" s="86"/>
      <c r="G17" s="98"/>
    </row>
    <row r="18" spans="2:7" x14ac:dyDescent="0.3">
      <c r="B18" s="114"/>
      <c r="D18" s="164" t="s">
        <v>282</v>
      </c>
      <c r="E18" s="88"/>
      <c r="G18" s="91" t="s">
        <v>240</v>
      </c>
    </row>
    <row r="19" spans="2:7" x14ac:dyDescent="0.3">
      <c r="B19" s="114"/>
      <c r="D19" s="164" t="s">
        <v>284</v>
      </c>
      <c r="E19" s="88"/>
      <c r="G19" s="91" t="s">
        <v>223</v>
      </c>
    </row>
    <row r="20" spans="2:7" x14ac:dyDescent="0.3">
      <c r="B20" s="114"/>
      <c r="D20" s="164" t="s">
        <v>286</v>
      </c>
      <c r="E20" s="88"/>
      <c r="G20" s="91" t="s">
        <v>224</v>
      </c>
    </row>
    <row r="21" spans="2:7" x14ac:dyDescent="0.3">
      <c r="B21" s="114"/>
      <c r="C21" s="115" t="s">
        <v>210</v>
      </c>
      <c r="D21" s="167"/>
      <c r="G21" s="91" t="s">
        <v>225</v>
      </c>
    </row>
    <row r="22" spans="2:7" ht="28.2" customHeight="1" x14ac:dyDescent="0.3">
      <c r="B22" s="114"/>
      <c r="C22" s="284" t="s">
        <v>342</v>
      </c>
      <c r="D22" s="285"/>
      <c r="E22" s="95" t="s">
        <v>211</v>
      </c>
      <c r="G22" s="53"/>
    </row>
    <row r="23" spans="2:7" x14ac:dyDescent="0.3">
      <c r="B23" s="114"/>
      <c r="D23" s="168" t="s">
        <v>290</v>
      </c>
      <c r="E23" s="88" t="s">
        <v>242</v>
      </c>
      <c r="F23" s="89"/>
      <c r="G23" s="53"/>
    </row>
    <row r="24" spans="2:7" x14ac:dyDescent="0.3">
      <c r="B24" s="114"/>
      <c r="D24" s="164" t="s">
        <v>291</v>
      </c>
      <c r="G24" s="53"/>
    </row>
    <row r="25" spans="2:7" x14ac:dyDescent="0.3">
      <c r="B25" s="114"/>
      <c r="D25" s="164" t="s">
        <v>292</v>
      </c>
      <c r="E25" s="290" t="s">
        <v>243</v>
      </c>
      <c r="F25" s="290"/>
      <c r="G25" s="291"/>
    </row>
    <row r="26" spans="2:7" x14ac:dyDescent="0.3">
      <c r="B26" s="114"/>
      <c r="D26" s="164" t="s">
        <v>226</v>
      </c>
      <c r="E26" s="88"/>
      <c r="F26" s="86"/>
      <c r="G26" s="91" t="s">
        <v>244</v>
      </c>
    </row>
    <row r="27" spans="2:7" x14ac:dyDescent="0.3">
      <c r="B27" s="114"/>
      <c r="D27" s="164" t="s">
        <v>293</v>
      </c>
      <c r="E27" s="88"/>
      <c r="F27" s="86"/>
      <c r="G27" s="91" t="s">
        <v>245</v>
      </c>
    </row>
    <row r="28" spans="2:7" x14ac:dyDescent="0.3">
      <c r="B28" s="114"/>
      <c r="D28" s="164" t="s">
        <v>227</v>
      </c>
      <c r="E28" s="88"/>
      <c r="F28" s="86"/>
      <c r="G28" s="91" t="s">
        <v>246</v>
      </c>
    </row>
    <row r="29" spans="2:7" x14ac:dyDescent="0.3">
      <c r="B29" s="114"/>
      <c r="D29" s="168" t="s">
        <v>296</v>
      </c>
      <c r="E29" s="88"/>
      <c r="F29" s="86"/>
      <c r="G29" s="91" t="s">
        <v>247</v>
      </c>
    </row>
    <row r="30" spans="2:7" x14ac:dyDescent="0.3">
      <c r="B30" s="114"/>
      <c r="D30" s="164" t="s">
        <v>298</v>
      </c>
      <c r="E30" s="93"/>
      <c r="F30" s="89"/>
      <c r="G30" s="91" t="s">
        <v>248</v>
      </c>
    </row>
    <row r="31" spans="2:7" x14ac:dyDescent="0.3">
      <c r="B31" s="114"/>
      <c r="D31" s="164" t="s">
        <v>300</v>
      </c>
      <c r="E31" s="88"/>
      <c r="F31" s="86"/>
      <c r="G31" s="91" t="s">
        <v>249</v>
      </c>
    </row>
    <row r="32" spans="2:7" x14ac:dyDescent="0.3">
      <c r="B32" s="114"/>
      <c r="D32" s="164" t="s">
        <v>349</v>
      </c>
      <c r="E32" s="88"/>
      <c r="F32" s="86"/>
      <c r="G32" s="91" t="s">
        <v>250</v>
      </c>
    </row>
    <row r="33" spans="2:7" x14ac:dyDescent="0.3">
      <c r="B33" s="114"/>
      <c r="D33" s="164" t="s">
        <v>303</v>
      </c>
      <c r="E33" s="88"/>
      <c r="F33" s="86"/>
      <c r="G33" s="91" t="s">
        <v>251</v>
      </c>
    </row>
    <row r="34" spans="2:7" x14ac:dyDescent="0.3">
      <c r="B34" s="114"/>
      <c r="D34" s="164" t="s">
        <v>228</v>
      </c>
      <c r="E34" s="88"/>
      <c r="F34" s="86"/>
      <c r="G34" s="91" t="s">
        <v>252</v>
      </c>
    </row>
    <row r="35" spans="2:7" x14ac:dyDescent="0.3">
      <c r="B35" s="114"/>
      <c r="D35" s="164" t="s">
        <v>306</v>
      </c>
      <c r="E35" s="88"/>
      <c r="F35" s="86"/>
      <c r="G35" s="91" t="s">
        <v>253</v>
      </c>
    </row>
    <row r="36" spans="2:7" x14ac:dyDescent="0.3">
      <c r="B36" s="114"/>
      <c r="D36" s="164" t="s">
        <v>308</v>
      </c>
      <c r="E36" s="88"/>
      <c r="F36" s="86"/>
      <c r="G36" s="91" t="s">
        <v>254</v>
      </c>
    </row>
    <row r="37" spans="2:7" x14ac:dyDescent="0.3">
      <c r="B37" s="114"/>
      <c r="C37" s="113" t="s">
        <v>213</v>
      </c>
      <c r="D37" s="167"/>
      <c r="E37" s="88"/>
      <c r="F37" s="86"/>
      <c r="G37" s="91" t="s">
        <v>212</v>
      </c>
    </row>
    <row r="38" spans="2:7" x14ac:dyDescent="0.3">
      <c r="B38" s="137" t="s">
        <v>214</v>
      </c>
      <c r="C38" s="154"/>
      <c r="D38" s="169"/>
      <c r="G38" s="91" t="s">
        <v>255</v>
      </c>
    </row>
    <row r="39" spans="2:7" x14ac:dyDescent="0.3">
      <c r="B39" s="133"/>
      <c r="G39" s="91" t="s">
        <v>256</v>
      </c>
    </row>
    <row r="40" spans="2:7" x14ac:dyDescent="0.3">
      <c r="B40" s="155" t="s">
        <v>343</v>
      </c>
      <c r="C40" s="165"/>
      <c r="D40" s="166"/>
      <c r="G40" s="91" t="s">
        <v>257</v>
      </c>
    </row>
    <row r="41" spans="2:7" x14ac:dyDescent="0.3">
      <c r="B41" s="114"/>
      <c r="C41" s="113" t="s">
        <v>334</v>
      </c>
      <c r="D41" s="167"/>
      <c r="E41" s="88" t="s">
        <v>215</v>
      </c>
      <c r="G41" s="91"/>
    </row>
    <row r="42" spans="2:7" x14ac:dyDescent="0.3">
      <c r="B42" s="114"/>
      <c r="D42" s="164" t="s">
        <v>314</v>
      </c>
      <c r="G42" s="53"/>
    </row>
    <row r="43" spans="2:7" x14ac:dyDescent="0.3">
      <c r="B43" s="114"/>
      <c r="D43" s="164" t="s">
        <v>315</v>
      </c>
      <c r="F43" s="86"/>
      <c r="G43" s="53"/>
    </row>
    <row r="44" spans="2:7" x14ac:dyDescent="0.3">
      <c r="B44" s="114"/>
      <c r="D44" s="164" t="s">
        <v>316</v>
      </c>
      <c r="E44" s="88" t="s">
        <v>258</v>
      </c>
      <c r="F44" s="86"/>
      <c r="G44" s="92"/>
    </row>
    <row r="45" spans="2:7" x14ac:dyDescent="0.3">
      <c r="B45" s="114"/>
      <c r="D45" s="164" t="s">
        <v>317</v>
      </c>
      <c r="E45" s="88"/>
      <c r="F45" s="86"/>
      <c r="G45" s="91"/>
    </row>
    <row r="46" spans="2:7" x14ac:dyDescent="0.3">
      <c r="B46" s="114"/>
      <c r="D46" s="164" t="s">
        <v>318</v>
      </c>
      <c r="E46" s="88"/>
      <c r="F46" s="86"/>
      <c r="G46" s="91"/>
    </row>
    <row r="47" spans="2:7" x14ac:dyDescent="0.3">
      <c r="B47" s="114"/>
      <c r="C47" s="113" t="s">
        <v>216</v>
      </c>
      <c r="D47" s="167"/>
      <c r="G47" s="91"/>
    </row>
    <row r="48" spans="2:7" ht="30" customHeight="1" x14ac:dyDescent="0.3">
      <c r="B48" s="114"/>
      <c r="C48" s="284" t="s">
        <v>335</v>
      </c>
      <c r="D48" s="285"/>
      <c r="G48" s="98"/>
    </row>
    <row r="49" spans="2:7" x14ac:dyDescent="0.3">
      <c r="B49" s="114"/>
      <c r="D49" s="164" t="s">
        <v>319</v>
      </c>
      <c r="E49" s="88"/>
      <c r="F49" s="86"/>
      <c r="G49" s="98"/>
    </row>
    <row r="50" spans="2:7" x14ac:dyDescent="0.3">
      <c r="B50" s="114"/>
      <c r="D50" s="164" t="s">
        <v>322</v>
      </c>
      <c r="E50" s="88"/>
      <c r="F50" s="86"/>
      <c r="G50" s="98"/>
    </row>
    <row r="51" spans="2:7" x14ac:dyDescent="0.3">
      <c r="B51" s="114"/>
      <c r="D51" s="164" t="s">
        <v>323</v>
      </c>
      <c r="E51" s="88"/>
      <c r="F51" s="86"/>
      <c r="G51" s="98"/>
    </row>
    <row r="52" spans="2:7" x14ac:dyDescent="0.3">
      <c r="B52" s="114"/>
      <c r="D52" s="164" t="s">
        <v>324</v>
      </c>
      <c r="E52" s="88"/>
      <c r="F52" s="86"/>
      <c r="G52" s="98"/>
    </row>
    <row r="53" spans="2:7" x14ac:dyDescent="0.3">
      <c r="B53" s="114"/>
      <c r="D53" s="164" t="s">
        <v>325</v>
      </c>
      <c r="E53" s="88"/>
      <c r="F53" s="86"/>
      <c r="G53" s="98"/>
    </row>
    <row r="54" spans="2:7" x14ac:dyDescent="0.3">
      <c r="B54" s="114"/>
      <c r="D54" s="164" t="s">
        <v>217</v>
      </c>
      <c r="E54" s="88"/>
      <c r="F54" s="86"/>
      <c r="G54" s="98"/>
    </row>
    <row r="55" spans="2:7" x14ac:dyDescent="0.3">
      <c r="B55" s="114"/>
      <c r="D55" s="164" t="s">
        <v>218</v>
      </c>
      <c r="E55" s="88"/>
      <c r="F55" s="86"/>
      <c r="G55" s="98"/>
    </row>
    <row r="56" spans="2:7" x14ac:dyDescent="0.3">
      <c r="B56" s="114"/>
      <c r="D56" s="164" t="s">
        <v>219</v>
      </c>
      <c r="E56" s="88"/>
      <c r="F56" s="86"/>
      <c r="G56" s="98"/>
    </row>
    <row r="57" spans="2:7" x14ac:dyDescent="0.3">
      <c r="B57" s="114"/>
      <c r="C57" s="113" t="s">
        <v>210</v>
      </c>
      <c r="D57" s="167"/>
      <c r="G57" s="98"/>
    </row>
    <row r="58" spans="2:7" x14ac:dyDescent="0.3">
      <c r="B58" s="114"/>
      <c r="C58" s="113" t="s">
        <v>336</v>
      </c>
      <c r="D58" s="167"/>
      <c r="G58" s="98"/>
    </row>
    <row r="59" spans="2:7" x14ac:dyDescent="0.3">
      <c r="B59" s="114"/>
      <c r="D59" s="164" t="s">
        <v>326</v>
      </c>
      <c r="E59" s="88"/>
      <c r="F59" s="86"/>
      <c r="G59" s="98"/>
    </row>
    <row r="60" spans="2:7" x14ac:dyDescent="0.3">
      <c r="B60" s="114"/>
      <c r="D60" s="164" t="s">
        <v>327</v>
      </c>
      <c r="E60" s="88"/>
      <c r="F60" s="86"/>
      <c r="G60" s="98"/>
    </row>
    <row r="61" spans="2:7" x14ac:dyDescent="0.3">
      <c r="B61" s="114"/>
      <c r="D61" s="164" t="s">
        <v>328</v>
      </c>
      <c r="E61" s="88"/>
      <c r="F61" s="86"/>
      <c r="G61" s="99"/>
    </row>
    <row r="62" spans="2:7" x14ac:dyDescent="0.3">
      <c r="B62" s="114"/>
      <c r="D62" s="164" t="s">
        <v>220</v>
      </c>
      <c r="E62" s="88"/>
      <c r="F62" s="86"/>
      <c r="G62" s="98"/>
    </row>
    <row r="63" spans="2:7" x14ac:dyDescent="0.3">
      <c r="B63" s="114"/>
      <c r="D63" s="164" t="s">
        <v>329</v>
      </c>
      <c r="E63" s="88"/>
      <c r="F63" s="86"/>
      <c r="G63" s="98"/>
    </row>
    <row r="64" spans="2:7" x14ac:dyDescent="0.3">
      <c r="B64" s="114"/>
      <c r="D64" s="164" t="s">
        <v>347</v>
      </c>
      <c r="E64" s="88"/>
      <c r="F64" s="86"/>
      <c r="G64" s="98"/>
    </row>
    <row r="65" spans="2:7" x14ac:dyDescent="0.3">
      <c r="B65" s="114"/>
      <c r="D65" s="164" t="s">
        <v>330</v>
      </c>
      <c r="E65" s="88"/>
      <c r="F65" s="86"/>
      <c r="G65" s="98"/>
    </row>
    <row r="66" spans="2:7" x14ac:dyDescent="0.3">
      <c r="B66" s="114"/>
      <c r="C66" s="113" t="s">
        <v>213</v>
      </c>
      <c r="D66" s="167"/>
      <c r="G66" s="98"/>
    </row>
    <row r="67" spans="2:7" x14ac:dyDescent="0.3">
      <c r="B67" s="114"/>
      <c r="C67" s="113" t="s">
        <v>337</v>
      </c>
      <c r="D67" s="167"/>
      <c r="G67" s="98"/>
    </row>
    <row r="68" spans="2:7" x14ac:dyDescent="0.3">
      <c r="B68" s="114"/>
      <c r="D68" s="164" t="s">
        <v>331</v>
      </c>
      <c r="E68" s="88"/>
      <c r="F68" s="86"/>
      <c r="G68" s="98"/>
    </row>
    <row r="69" spans="2:7" x14ac:dyDescent="0.3">
      <c r="B69" s="114"/>
      <c r="D69" s="164" t="s">
        <v>332</v>
      </c>
      <c r="E69" s="88"/>
      <c r="F69" s="86"/>
      <c r="G69" s="98"/>
    </row>
    <row r="70" spans="2:7" x14ac:dyDescent="0.3">
      <c r="B70" s="114"/>
      <c r="D70" s="164" t="s">
        <v>333</v>
      </c>
      <c r="E70" s="88"/>
      <c r="F70" s="86"/>
      <c r="G70" s="98"/>
    </row>
    <row r="71" spans="2:7" x14ac:dyDescent="0.3">
      <c r="B71" s="114"/>
      <c r="C71" s="113" t="s">
        <v>221</v>
      </c>
      <c r="D71" s="167"/>
      <c r="G71" s="98"/>
    </row>
    <row r="72" spans="2:7" x14ac:dyDescent="0.3">
      <c r="B72" s="114"/>
      <c r="C72" s="113"/>
      <c r="D72" s="167"/>
      <c r="G72" s="98"/>
    </row>
    <row r="73" spans="2:7" x14ac:dyDescent="0.3">
      <c r="B73" s="137" t="s">
        <v>222</v>
      </c>
      <c r="C73" s="154"/>
      <c r="D73" s="169"/>
      <c r="G73" s="98"/>
    </row>
    <row r="74" spans="2:7" x14ac:dyDescent="0.3">
      <c r="B74" s="133"/>
      <c r="G74" s="98"/>
    </row>
    <row r="75" spans="2:7" x14ac:dyDescent="0.3">
      <c r="B75" s="170" t="s">
        <v>344</v>
      </c>
      <c r="G75" s="98"/>
    </row>
    <row r="76" spans="2:7" x14ac:dyDescent="0.3">
      <c r="D76" s="120"/>
      <c r="E76" s="94"/>
      <c r="F76" s="87"/>
      <c r="G76" s="98"/>
    </row>
    <row r="77" spans="2:7" x14ac:dyDescent="0.3">
      <c r="D77" s="113"/>
      <c r="E77" s="88"/>
      <c r="F77" s="86"/>
      <c r="G77" s="98"/>
    </row>
    <row r="78" spans="2:7" x14ac:dyDescent="0.3">
      <c r="B78" s="133" t="s">
        <v>259</v>
      </c>
      <c r="E78" s="100" t="s">
        <v>260</v>
      </c>
      <c r="F78" s="100"/>
      <c r="G78" s="101"/>
    </row>
    <row r="79" spans="2:7" ht="6" customHeight="1" x14ac:dyDescent="0.3"/>
  </sheetData>
  <mergeCells count="6">
    <mergeCell ref="C22:D22"/>
    <mergeCell ref="B3:D3"/>
    <mergeCell ref="C48:D48"/>
    <mergeCell ref="B2:D2"/>
    <mergeCell ref="E25:G25"/>
    <mergeCell ref="E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91"/>
  <sheetViews>
    <sheetView showGridLines="0" zoomScale="70" zoomScaleNormal="70" workbookViewId="0">
      <selection activeCell="D45" sqref="D45"/>
    </sheetView>
  </sheetViews>
  <sheetFormatPr defaultRowHeight="15.6" x14ac:dyDescent="0.3"/>
  <cols>
    <col min="1" max="1" width="8.88671875" style="104"/>
    <col min="2" max="2" width="6.33203125" style="142" customWidth="1"/>
    <col min="3" max="3" width="5.5546875" style="109" customWidth="1"/>
    <col min="4" max="4" width="70" style="110" customWidth="1"/>
    <col min="5" max="6" width="13.33203125" style="110" bestFit="1" customWidth="1"/>
    <col min="7" max="7" width="6.33203125" style="143" customWidth="1"/>
    <col min="8" max="8" width="5.5546875" style="110" customWidth="1"/>
    <col min="9" max="9" width="61.33203125" style="131" customWidth="1"/>
    <col min="10" max="10" width="13.33203125" style="111" bestFit="1" customWidth="1"/>
    <col min="11" max="11" width="13.33203125" style="163" bestFit="1" customWidth="1"/>
    <col min="12" max="12" width="2.33203125" style="61" customWidth="1"/>
  </cols>
  <sheetData>
    <row r="2" spans="2:11" x14ac:dyDescent="0.3">
      <c r="B2" s="289" t="s">
        <v>47</v>
      </c>
      <c r="C2" s="289"/>
      <c r="D2" s="289"/>
      <c r="E2" s="105">
        <v>42735</v>
      </c>
      <c r="F2" s="105">
        <v>42369</v>
      </c>
      <c r="G2" s="289" t="s">
        <v>48</v>
      </c>
      <c r="H2" s="289"/>
      <c r="I2" s="289"/>
      <c r="J2" s="105">
        <v>42735</v>
      </c>
      <c r="K2" s="105">
        <v>42369</v>
      </c>
    </row>
    <row r="3" spans="2:11" ht="27" customHeight="1" x14ac:dyDescent="0.3">
      <c r="B3" s="293" t="s">
        <v>351</v>
      </c>
      <c r="C3" s="294"/>
      <c r="D3" s="294"/>
      <c r="E3" s="145">
        <v>0</v>
      </c>
      <c r="F3" s="146">
        <v>0</v>
      </c>
      <c r="G3" s="155" t="s">
        <v>352</v>
      </c>
      <c r="H3" s="144"/>
      <c r="I3" s="144"/>
      <c r="J3" s="156"/>
      <c r="K3" s="157"/>
    </row>
    <row r="4" spans="2:11" x14ac:dyDescent="0.3">
      <c r="B4" s="108"/>
      <c r="E4" s="111"/>
      <c r="F4" s="147"/>
      <c r="G4" s="112"/>
      <c r="H4" s="113" t="s">
        <v>264</v>
      </c>
      <c r="I4" s="110"/>
      <c r="J4" s="111">
        <v>2000000</v>
      </c>
      <c r="K4" s="158">
        <v>2000000</v>
      </c>
    </row>
    <row r="5" spans="2:11" x14ac:dyDescent="0.3">
      <c r="B5" s="108" t="s">
        <v>350</v>
      </c>
      <c r="E5" s="111"/>
      <c r="F5" s="147"/>
      <c r="G5" s="112"/>
      <c r="H5" s="113" t="s">
        <v>265</v>
      </c>
      <c r="I5" s="110"/>
      <c r="K5" s="158"/>
    </row>
    <row r="6" spans="2:11" x14ac:dyDescent="0.3">
      <c r="B6" s="114"/>
      <c r="C6" s="117" t="s">
        <v>359</v>
      </c>
      <c r="D6" s="118"/>
      <c r="E6" s="111"/>
      <c r="F6" s="147"/>
      <c r="G6" s="108"/>
      <c r="H6" s="113" t="s">
        <v>266</v>
      </c>
      <c r="I6" s="110"/>
      <c r="K6" s="158"/>
    </row>
    <row r="7" spans="2:11" x14ac:dyDescent="0.3">
      <c r="B7" s="114"/>
      <c r="D7" s="113" t="s">
        <v>267</v>
      </c>
      <c r="E7" s="116">
        <v>258677</v>
      </c>
      <c r="F7" s="148">
        <v>346414</v>
      </c>
      <c r="G7" s="108"/>
      <c r="H7" s="113" t="s">
        <v>268</v>
      </c>
      <c r="I7" s="110"/>
      <c r="J7" s="111">
        <v>5870</v>
      </c>
      <c r="K7" s="158">
        <v>4527</v>
      </c>
    </row>
    <row r="8" spans="2:11" x14ac:dyDescent="0.3">
      <c r="B8" s="114"/>
      <c r="D8" s="113" t="s">
        <v>346</v>
      </c>
      <c r="E8" s="116">
        <v>37011</v>
      </c>
      <c r="F8" s="148">
        <v>0</v>
      </c>
      <c r="G8" s="108"/>
      <c r="H8" s="113" t="s">
        <v>269</v>
      </c>
      <c r="I8" s="110"/>
      <c r="K8" s="158"/>
    </row>
    <row r="9" spans="2:11" x14ac:dyDescent="0.3">
      <c r="B9" s="114"/>
      <c r="D9" s="113" t="s">
        <v>345</v>
      </c>
      <c r="E9" s="116"/>
      <c r="F9" s="148"/>
      <c r="G9" s="108"/>
      <c r="H9" s="113" t="s">
        <v>271</v>
      </c>
      <c r="I9" s="110"/>
      <c r="J9" s="111">
        <v>-1</v>
      </c>
      <c r="K9" s="158">
        <v>-1</v>
      </c>
    </row>
    <row r="10" spans="2:11" x14ac:dyDescent="0.3">
      <c r="B10" s="114"/>
      <c r="D10" s="113" t="s">
        <v>272</v>
      </c>
      <c r="E10" s="116">
        <v>71934</v>
      </c>
      <c r="F10" s="148">
        <v>38575</v>
      </c>
      <c r="G10" s="108"/>
      <c r="I10" s="110" t="s">
        <v>262</v>
      </c>
      <c r="J10" s="111">
        <v>111545</v>
      </c>
      <c r="K10" s="158">
        <v>86026</v>
      </c>
    </row>
    <row r="11" spans="2:11" x14ac:dyDescent="0.3">
      <c r="B11" s="114"/>
      <c r="D11" s="113" t="s">
        <v>273</v>
      </c>
      <c r="E11" s="116">
        <v>11640</v>
      </c>
      <c r="F11" s="148">
        <v>14420</v>
      </c>
      <c r="G11" s="108"/>
      <c r="I11" s="110" t="s">
        <v>263</v>
      </c>
      <c r="J11" s="111">
        <v>2611765</v>
      </c>
      <c r="K11" s="158">
        <v>2611764</v>
      </c>
    </row>
    <row r="12" spans="2:11" x14ac:dyDescent="0.3">
      <c r="B12" s="114"/>
      <c r="D12" s="113" t="s">
        <v>274</v>
      </c>
      <c r="E12" s="116">
        <v>0</v>
      </c>
      <c r="F12" s="148"/>
      <c r="G12" s="108"/>
      <c r="H12" s="113" t="s">
        <v>275</v>
      </c>
      <c r="I12" s="110"/>
      <c r="K12" s="158"/>
    </row>
    <row r="13" spans="2:11" x14ac:dyDescent="0.3">
      <c r="B13" s="114"/>
      <c r="D13" s="113" t="s">
        <v>276</v>
      </c>
      <c r="E13" s="116">
        <v>214267</v>
      </c>
      <c r="F13" s="148">
        <v>174331</v>
      </c>
      <c r="G13" s="108"/>
      <c r="H13" s="113" t="s">
        <v>277</v>
      </c>
      <c r="I13" s="110"/>
      <c r="K13" s="158"/>
    </row>
    <row r="14" spans="2:11" x14ac:dyDescent="0.3">
      <c r="B14" s="114"/>
      <c r="C14" s="117" t="s">
        <v>208</v>
      </c>
      <c r="D14" s="118"/>
      <c r="E14" s="119">
        <f>SUM(E7:E13)</f>
        <v>593529</v>
      </c>
      <c r="F14" s="149">
        <f>SUM(F7:F13)</f>
        <v>573740</v>
      </c>
      <c r="G14" s="108"/>
      <c r="H14" s="113" t="s">
        <v>278</v>
      </c>
      <c r="I14" s="110"/>
      <c r="J14" s="111">
        <f>+'CE GR'!D63</f>
        <v>736500</v>
      </c>
      <c r="K14" s="147">
        <f>+'CE GR'!E63</f>
        <v>526862</v>
      </c>
    </row>
    <row r="15" spans="2:11" x14ac:dyDescent="0.3">
      <c r="B15" s="114"/>
      <c r="C15" s="117" t="s">
        <v>360</v>
      </c>
      <c r="E15" s="111"/>
      <c r="F15" s="147"/>
      <c r="G15" s="112"/>
      <c r="H15" s="113" t="s">
        <v>279</v>
      </c>
      <c r="I15" s="110"/>
      <c r="K15" s="158"/>
    </row>
    <row r="16" spans="2:11" x14ac:dyDescent="0.3">
      <c r="B16" s="114"/>
      <c r="D16" s="113" t="s">
        <v>280</v>
      </c>
      <c r="E16" s="116">
        <v>1713161</v>
      </c>
      <c r="F16" s="148">
        <v>1577307</v>
      </c>
      <c r="G16" s="108" t="s">
        <v>209</v>
      </c>
      <c r="I16" s="110"/>
      <c r="J16" s="130">
        <f>SUM(J4:J15)</f>
        <v>5465679</v>
      </c>
      <c r="K16" s="152">
        <f>SUM(K4:K15)</f>
        <v>5229178</v>
      </c>
    </row>
    <row r="17" spans="2:11" x14ac:dyDescent="0.3">
      <c r="B17" s="114"/>
      <c r="D17" s="113" t="s">
        <v>281</v>
      </c>
      <c r="E17" s="116">
        <v>2233802</v>
      </c>
      <c r="F17" s="148">
        <v>3343071</v>
      </c>
      <c r="G17" s="108"/>
      <c r="H17" s="113"/>
      <c r="I17" s="110"/>
      <c r="K17" s="158"/>
    </row>
    <row r="18" spans="2:11" x14ac:dyDescent="0.3">
      <c r="B18" s="114"/>
      <c r="D18" s="113" t="s">
        <v>282</v>
      </c>
      <c r="E18" s="116">
        <f>33228+100000</f>
        <v>133228</v>
      </c>
      <c r="F18" s="148">
        <v>21467</v>
      </c>
      <c r="G18" s="108" t="s">
        <v>283</v>
      </c>
      <c r="H18" s="113"/>
      <c r="I18" s="120"/>
      <c r="K18" s="158"/>
    </row>
    <row r="19" spans="2:11" x14ac:dyDescent="0.3">
      <c r="B19" s="114"/>
      <c r="D19" s="113" t="s">
        <v>284</v>
      </c>
      <c r="E19" s="116">
        <v>60139</v>
      </c>
      <c r="F19" s="148">
        <v>61584</v>
      </c>
      <c r="G19" s="108"/>
      <c r="I19" s="113" t="s">
        <v>285</v>
      </c>
      <c r="K19" s="158"/>
    </row>
    <row r="20" spans="2:11" x14ac:dyDescent="0.3">
      <c r="B20" s="114"/>
      <c r="D20" s="113" t="s">
        <v>286</v>
      </c>
      <c r="E20" s="116">
        <v>0</v>
      </c>
      <c r="F20" s="148"/>
      <c r="G20" s="108"/>
      <c r="I20" s="113" t="s">
        <v>287</v>
      </c>
      <c r="K20" s="158"/>
    </row>
    <row r="21" spans="2:11" x14ac:dyDescent="0.3">
      <c r="B21" s="121"/>
      <c r="C21" s="117" t="s">
        <v>210</v>
      </c>
      <c r="D21" s="118"/>
      <c r="E21" s="119">
        <f>SUM(E16:E20)</f>
        <v>4140330</v>
      </c>
      <c r="F21" s="149">
        <f>SUM(F16:F20)</f>
        <v>5003429</v>
      </c>
      <c r="G21" s="108"/>
      <c r="I21" s="113" t="s">
        <v>288</v>
      </c>
      <c r="K21" s="158"/>
    </row>
    <row r="22" spans="2:11" x14ac:dyDescent="0.3">
      <c r="B22" s="114"/>
      <c r="C22" s="295" t="s">
        <v>361</v>
      </c>
      <c r="D22" s="295"/>
      <c r="E22" s="116"/>
      <c r="F22" s="150"/>
      <c r="G22" s="112"/>
      <c r="I22" s="123" t="s">
        <v>289</v>
      </c>
      <c r="J22" s="159">
        <v>0</v>
      </c>
      <c r="K22" s="160">
        <v>30000</v>
      </c>
    </row>
    <row r="23" spans="2:11" x14ac:dyDescent="0.3">
      <c r="B23" s="114"/>
      <c r="D23" s="115" t="s">
        <v>290</v>
      </c>
      <c r="E23" s="116"/>
      <c r="F23" s="151"/>
      <c r="G23" s="125" t="s">
        <v>211</v>
      </c>
      <c r="I23" s="110"/>
      <c r="J23" s="130">
        <f>SUM(J18:J22)</f>
        <v>0</v>
      </c>
      <c r="K23" s="152">
        <f>SUM(K18:K22)</f>
        <v>30000</v>
      </c>
    </row>
    <row r="24" spans="2:11" x14ac:dyDescent="0.3">
      <c r="B24" s="114"/>
      <c r="D24" s="113" t="s">
        <v>291</v>
      </c>
      <c r="E24" s="116"/>
      <c r="F24" s="148"/>
      <c r="G24" s="112"/>
      <c r="I24" s="110"/>
      <c r="K24" s="158"/>
    </row>
    <row r="25" spans="2:11" ht="14.4" customHeight="1" x14ac:dyDescent="0.3">
      <c r="B25" s="114"/>
      <c r="D25" s="113" t="s">
        <v>292</v>
      </c>
      <c r="E25" s="116"/>
      <c r="F25" s="148"/>
      <c r="G25" s="108" t="s">
        <v>356</v>
      </c>
      <c r="H25" s="115"/>
      <c r="I25" s="110"/>
      <c r="J25" s="130">
        <v>200770</v>
      </c>
      <c r="K25" s="161">
        <v>184085</v>
      </c>
    </row>
    <row r="26" spans="2:11" ht="15.6" customHeight="1" x14ac:dyDescent="0.3">
      <c r="B26" s="114"/>
      <c r="D26" s="113" t="s">
        <v>226</v>
      </c>
      <c r="E26" s="116"/>
      <c r="F26" s="148"/>
      <c r="G26" s="112"/>
      <c r="I26" s="110"/>
      <c r="K26" s="158"/>
    </row>
    <row r="27" spans="2:11" x14ac:dyDescent="0.3">
      <c r="B27" s="114"/>
      <c r="D27" s="113" t="s">
        <v>293</v>
      </c>
      <c r="E27" s="116"/>
      <c r="F27" s="148"/>
      <c r="G27" s="127" t="s">
        <v>357</v>
      </c>
      <c r="H27" s="126"/>
      <c r="I27" s="126"/>
      <c r="K27" s="158"/>
    </row>
    <row r="28" spans="2:11" x14ac:dyDescent="0.3">
      <c r="B28" s="114"/>
      <c r="D28" s="113" t="s">
        <v>227</v>
      </c>
      <c r="E28" s="116"/>
      <c r="F28" s="148"/>
      <c r="G28" s="108"/>
      <c r="H28" s="113"/>
      <c r="I28" s="113" t="s">
        <v>294</v>
      </c>
      <c r="K28" s="158"/>
    </row>
    <row r="29" spans="2:11" x14ac:dyDescent="0.3">
      <c r="B29" s="114"/>
      <c r="D29" s="115" t="s">
        <v>296</v>
      </c>
      <c r="E29" s="124"/>
      <c r="F29" s="151"/>
      <c r="G29" s="108"/>
      <c r="H29" s="113"/>
      <c r="I29" s="113" t="s">
        <v>295</v>
      </c>
      <c r="K29" s="158"/>
    </row>
    <row r="30" spans="2:11" x14ac:dyDescent="0.3">
      <c r="B30" s="114"/>
      <c r="D30" s="113" t="s">
        <v>298</v>
      </c>
      <c r="E30" s="116"/>
      <c r="F30" s="148"/>
      <c r="G30" s="108"/>
      <c r="H30" s="113"/>
      <c r="I30" s="113" t="s">
        <v>297</v>
      </c>
      <c r="K30" s="158"/>
    </row>
    <row r="31" spans="2:11" x14ac:dyDescent="0.3">
      <c r="B31" s="114"/>
      <c r="D31" s="113" t="s">
        <v>300</v>
      </c>
      <c r="E31" s="116"/>
      <c r="F31" s="148"/>
      <c r="G31" s="108"/>
      <c r="H31" s="113"/>
      <c r="I31" s="113" t="s">
        <v>299</v>
      </c>
      <c r="K31" s="158"/>
    </row>
    <row r="32" spans="2:11" x14ac:dyDescent="0.3">
      <c r="B32" s="114"/>
      <c r="D32" s="113" t="s">
        <v>261</v>
      </c>
      <c r="E32" s="116"/>
      <c r="F32" s="148"/>
      <c r="G32" s="112"/>
      <c r="I32" s="113" t="s">
        <v>320</v>
      </c>
      <c r="J32" s="111">
        <f>3187621</f>
        <v>3187621</v>
      </c>
      <c r="K32" s="158">
        <f>2569747-150000</f>
        <v>2419747</v>
      </c>
    </row>
    <row r="33" spans="2:11" x14ac:dyDescent="0.3">
      <c r="B33" s="114"/>
      <c r="D33" s="113" t="s">
        <v>303</v>
      </c>
      <c r="E33" s="116"/>
      <c r="F33" s="148"/>
      <c r="G33" s="112"/>
      <c r="I33" s="113" t="s">
        <v>321</v>
      </c>
      <c r="J33" s="111">
        <v>1504912</v>
      </c>
      <c r="K33" s="158">
        <v>1923648</v>
      </c>
    </row>
    <row r="34" spans="2:11" x14ac:dyDescent="0.3">
      <c r="B34" s="114"/>
      <c r="D34" s="113" t="s">
        <v>228</v>
      </c>
      <c r="E34" s="116"/>
      <c r="F34" s="148"/>
      <c r="G34" s="127"/>
      <c r="H34" s="115"/>
      <c r="I34" s="113" t="s">
        <v>301</v>
      </c>
      <c r="K34" s="158"/>
    </row>
    <row r="35" spans="2:11" x14ac:dyDescent="0.3">
      <c r="B35" s="114"/>
      <c r="D35" s="113" t="s">
        <v>306</v>
      </c>
      <c r="E35" s="116"/>
      <c r="F35" s="148"/>
      <c r="G35" s="108"/>
      <c r="H35" s="113"/>
      <c r="I35" s="113" t="s">
        <v>302</v>
      </c>
      <c r="K35" s="158"/>
    </row>
    <row r="36" spans="2:11" x14ac:dyDescent="0.3">
      <c r="B36" s="114"/>
      <c r="D36" s="113" t="s">
        <v>308</v>
      </c>
      <c r="E36" s="116"/>
      <c r="F36" s="148"/>
      <c r="G36" s="108"/>
      <c r="H36" s="113"/>
      <c r="I36" s="113" t="s">
        <v>304</v>
      </c>
      <c r="K36" s="158"/>
    </row>
    <row r="37" spans="2:11" x14ac:dyDescent="0.3">
      <c r="B37" s="128"/>
      <c r="C37" s="129" t="s">
        <v>213</v>
      </c>
      <c r="D37" s="118"/>
      <c r="E37" s="119">
        <f>SUM(E23:E36)</f>
        <v>0</v>
      </c>
      <c r="F37" s="149">
        <f>SUM(F23:F36)</f>
        <v>0</v>
      </c>
      <c r="G37" s="112"/>
      <c r="I37" s="113" t="s">
        <v>320</v>
      </c>
      <c r="J37" s="111">
        <v>3572987</v>
      </c>
      <c r="K37" s="158">
        <v>4100290</v>
      </c>
    </row>
    <row r="38" spans="2:11" x14ac:dyDescent="0.3">
      <c r="B38" s="108" t="s">
        <v>214</v>
      </c>
      <c r="E38" s="130">
        <f>+E37+E21+E14</f>
        <v>4733859</v>
      </c>
      <c r="F38" s="152">
        <f>+F37+F21+F14</f>
        <v>5577169</v>
      </c>
      <c r="G38" s="112"/>
      <c r="I38" s="113" t="s">
        <v>321</v>
      </c>
      <c r="K38" s="158"/>
    </row>
    <row r="39" spans="2:11" x14ac:dyDescent="0.3">
      <c r="B39" s="108"/>
      <c r="E39" s="111"/>
      <c r="F39" s="147"/>
      <c r="G39" s="108"/>
      <c r="H39" s="113"/>
      <c r="I39" s="113" t="s">
        <v>305</v>
      </c>
      <c r="K39" s="158"/>
    </row>
    <row r="40" spans="2:11" x14ac:dyDescent="0.3">
      <c r="B40" s="108" t="s">
        <v>353</v>
      </c>
      <c r="E40" s="111"/>
      <c r="F40" s="147"/>
      <c r="G40" s="108"/>
      <c r="H40" s="113"/>
      <c r="I40" s="113" t="s">
        <v>307</v>
      </c>
      <c r="K40" s="158"/>
    </row>
    <row r="41" spans="2:11" x14ac:dyDescent="0.3">
      <c r="B41" s="114"/>
      <c r="C41" s="129" t="s">
        <v>334</v>
      </c>
      <c r="E41" s="111"/>
      <c r="F41" s="147"/>
      <c r="G41" s="108"/>
      <c r="H41" s="113"/>
      <c r="I41" s="113" t="s">
        <v>309</v>
      </c>
      <c r="K41" s="158"/>
    </row>
    <row r="42" spans="2:11" x14ac:dyDescent="0.3">
      <c r="B42" s="114"/>
      <c r="D42" s="113" t="s">
        <v>314</v>
      </c>
      <c r="E42" s="116">
        <v>482397</v>
      </c>
      <c r="F42" s="148">
        <v>415966</v>
      </c>
      <c r="G42" s="108"/>
      <c r="H42" s="113"/>
      <c r="I42" s="113" t="s">
        <v>310</v>
      </c>
      <c r="K42" s="158"/>
    </row>
    <row r="43" spans="2:11" x14ac:dyDescent="0.3">
      <c r="B43" s="114"/>
      <c r="D43" s="113" t="s">
        <v>315</v>
      </c>
      <c r="E43" s="116"/>
      <c r="F43" s="148"/>
      <c r="G43" s="112"/>
      <c r="I43" s="113" t="s">
        <v>320</v>
      </c>
      <c r="J43" s="111">
        <v>0</v>
      </c>
      <c r="K43" s="158">
        <v>39650</v>
      </c>
    </row>
    <row r="44" spans="2:11" x14ac:dyDescent="0.3">
      <c r="B44" s="114"/>
      <c r="D44" s="113" t="s">
        <v>316</v>
      </c>
      <c r="E44" s="116"/>
      <c r="F44" s="148"/>
      <c r="G44" s="112"/>
      <c r="I44" s="113" t="s">
        <v>321</v>
      </c>
      <c r="K44" s="158"/>
    </row>
    <row r="45" spans="2:11" x14ac:dyDescent="0.3">
      <c r="B45" s="114"/>
      <c r="D45" s="113" t="s">
        <v>317</v>
      </c>
      <c r="E45" s="116">
        <v>771808</v>
      </c>
      <c r="F45" s="148">
        <v>852303</v>
      </c>
      <c r="G45" s="108"/>
      <c r="H45" s="113"/>
      <c r="I45" s="113" t="s">
        <v>212</v>
      </c>
      <c r="K45" s="158"/>
    </row>
    <row r="46" spans="2:11" x14ac:dyDescent="0.3">
      <c r="B46" s="114"/>
      <c r="D46" s="113" t="s">
        <v>318</v>
      </c>
      <c r="E46" s="116"/>
      <c r="F46" s="148"/>
      <c r="G46" s="112"/>
      <c r="I46" s="113" t="s">
        <v>320</v>
      </c>
      <c r="J46" s="111">
        <v>4740</v>
      </c>
      <c r="K46" s="158">
        <v>28800</v>
      </c>
    </row>
    <row r="47" spans="2:11" x14ac:dyDescent="0.3">
      <c r="B47" s="121"/>
      <c r="C47" s="129" t="s">
        <v>216</v>
      </c>
      <c r="D47" s="118"/>
      <c r="E47" s="119">
        <f>SUM(E41:E46)</f>
        <v>1254205</v>
      </c>
      <c r="F47" s="149">
        <f>SUM(F41:F46)</f>
        <v>1268269</v>
      </c>
      <c r="G47" s="112"/>
      <c r="I47" s="113" t="s">
        <v>321</v>
      </c>
      <c r="K47" s="158"/>
    </row>
    <row r="48" spans="2:11" x14ac:dyDescent="0.3">
      <c r="B48" s="114"/>
      <c r="C48" s="295" t="s">
        <v>358</v>
      </c>
      <c r="D48" s="295"/>
      <c r="E48" s="122"/>
      <c r="F48" s="150"/>
      <c r="G48" s="112"/>
      <c r="I48" s="113" t="s">
        <v>311</v>
      </c>
      <c r="K48" s="158"/>
    </row>
    <row r="49" spans="1:12" s="85" customFormat="1" x14ac:dyDescent="0.3">
      <c r="A49" s="131"/>
      <c r="B49" s="114"/>
      <c r="C49" s="109"/>
      <c r="D49" s="113" t="s">
        <v>319</v>
      </c>
      <c r="E49" s="116"/>
      <c r="F49" s="148"/>
      <c r="G49" s="112"/>
      <c r="H49" s="110"/>
      <c r="I49" s="113" t="s">
        <v>320</v>
      </c>
      <c r="J49" s="111">
        <v>163087</v>
      </c>
      <c r="K49" s="158">
        <v>40644</v>
      </c>
      <c r="L49" s="103"/>
    </row>
    <row r="50" spans="1:12" s="85" customFormat="1" x14ac:dyDescent="0.3">
      <c r="A50" s="131"/>
      <c r="B50" s="114"/>
      <c r="C50" s="109"/>
      <c r="D50" s="113" t="s">
        <v>320</v>
      </c>
      <c r="E50" s="116">
        <f>4855070+200000</f>
        <v>5055070</v>
      </c>
      <c r="F50" s="148">
        <f>4574507+150000</f>
        <v>4724507</v>
      </c>
      <c r="G50" s="132"/>
      <c r="H50" s="110"/>
      <c r="I50" s="113" t="s">
        <v>321</v>
      </c>
      <c r="J50" s="111"/>
      <c r="K50" s="147"/>
      <c r="L50" s="103"/>
    </row>
    <row r="51" spans="1:12" s="85" customFormat="1" x14ac:dyDescent="0.3">
      <c r="A51" s="131"/>
      <c r="B51" s="114"/>
      <c r="C51" s="109"/>
      <c r="D51" s="113" t="s">
        <v>321</v>
      </c>
      <c r="E51" s="116"/>
      <c r="F51" s="148"/>
      <c r="G51" s="112"/>
      <c r="H51" s="110"/>
      <c r="I51" s="113" t="s">
        <v>312</v>
      </c>
      <c r="J51" s="111"/>
      <c r="K51" s="147"/>
      <c r="L51" s="103"/>
    </row>
    <row r="52" spans="1:12" s="85" customFormat="1" x14ac:dyDescent="0.3">
      <c r="A52" s="131"/>
      <c r="B52" s="114"/>
      <c r="C52" s="109"/>
      <c r="D52" s="113" t="s">
        <v>322</v>
      </c>
      <c r="E52" s="116"/>
      <c r="F52" s="148"/>
      <c r="G52" s="132"/>
      <c r="H52" s="110"/>
      <c r="I52" s="113" t="s">
        <v>320</v>
      </c>
      <c r="J52" s="111">
        <v>94272</v>
      </c>
      <c r="K52" s="147">
        <v>90687</v>
      </c>
      <c r="L52" s="103"/>
    </row>
    <row r="53" spans="1:12" s="85" customFormat="1" x14ac:dyDescent="0.3">
      <c r="A53" s="131"/>
      <c r="B53" s="114"/>
      <c r="C53" s="109"/>
      <c r="D53" s="113" t="s">
        <v>323</v>
      </c>
      <c r="E53" s="116"/>
      <c r="F53" s="148"/>
      <c r="G53" s="132"/>
      <c r="H53" s="110"/>
      <c r="I53" s="113" t="s">
        <v>321</v>
      </c>
      <c r="J53" s="111"/>
      <c r="K53" s="147"/>
      <c r="L53" s="103"/>
    </row>
    <row r="54" spans="1:12" s="85" customFormat="1" x14ac:dyDescent="0.3">
      <c r="A54" s="131"/>
      <c r="B54" s="114"/>
      <c r="C54" s="109"/>
      <c r="D54" s="113" t="s">
        <v>324</v>
      </c>
      <c r="E54" s="116"/>
      <c r="F54" s="148"/>
      <c r="G54" s="112"/>
      <c r="H54" s="110"/>
      <c r="I54" s="113" t="s">
        <v>313</v>
      </c>
      <c r="J54" s="111"/>
      <c r="K54" s="147"/>
      <c r="L54" s="103"/>
    </row>
    <row r="55" spans="1:12" s="85" customFormat="1" x14ac:dyDescent="0.3">
      <c r="A55" s="131"/>
      <c r="B55" s="114"/>
      <c r="C55" s="109"/>
      <c r="D55" s="113" t="s">
        <v>320</v>
      </c>
      <c r="E55" s="116">
        <v>222007</v>
      </c>
      <c r="F55" s="148">
        <v>422247</v>
      </c>
      <c r="G55" s="132"/>
      <c r="H55" s="110"/>
      <c r="I55" s="113" t="s">
        <v>320</v>
      </c>
      <c r="J55" s="111">
        <v>258776</v>
      </c>
      <c r="K55" s="147">
        <v>224576</v>
      </c>
      <c r="L55" s="103"/>
    </row>
    <row r="56" spans="1:12" s="85" customFormat="1" x14ac:dyDescent="0.3">
      <c r="A56" s="131"/>
      <c r="B56" s="114"/>
      <c r="C56" s="109"/>
      <c r="D56" s="113" t="s">
        <v>321</v>
      </c>
      <c r="E56" s="116"/>
      <c r="F56" s="148"/>
      <c r="G56" s="132"/>
      <c r="H56" s="110"/>
      <c r="I56" s="113" t="s">
        <v>321</v>
      </c>
      <c r="J56" s="111"/>
      <c r="K56" s="147"/>
      <c r="L56" s="103"/>
    </row>
    <row r="57" spans="1:12" s="85" customFormat="1" x14ac:dyDescent="0.3">
      <c r="A57" s="131"/>
      <c r="B57" s="114"/>
      <c r="C57" s="109"/>
      <c r="D57" s="113" t="s">
        <v>325</v>
      </c>
      <c r="E57" s="116"/>
      <c r="F57" s="148"/>
      <c r="G57" s="108" t="s">
        <v>215</v>
      </c>
      <c r="H57" s="110"/>
      <c r="I57" s="113"/>
      <c r="J57" s="130">
        <f>SUM(J27:J56)</f>
        <v>8786395</v>
      </c>
      <c r="K57" s="152">
        <f>SUM(K27:K56)</f>
        <v>8868042</v>
      </c>
      <c r="L57" s="103"/>
    </row>
    <row r="58" spans="1:12" s="85" customFormat="1" x14ac:dyDescent="0.3">
      <c r="A58" s="131"/>
      <c r="B58" s="114"/>
      <c r="C58" s="109"/>
      <c r="D58" s="113" t="s">
        <v>320</v>
      </c>
      <c r="E58" s="116">
        <v>628</v>
      </c>
      <c r="F58" s="148">
        <v>1505</v>
      </c>
      <c r="G58" s="132"/>
      <c r="H58" s="110"/>
      <c r="I58" s="110"/>
      <c r="J58" s="110"/>
      <c r="K58" s="147"/>
      <c r="L58" s="103"/>
    </row>
    <row r="59" spans="1:12" s="85" customFormat="1" x14ac:dyDescent="0.3">
      <c r="A59" s="131"/>
      <c r="B59" s="114"/>
      <c r="C59" s="109"/>
      <c r="D59" s="113" t="s">
        <v>321</v>
      </c>
      <c r="E59" s="116"/>
      <c r="F59" s="148"/>
      <c r="G59" s="108" t="s">
        <v>355</v>
      </c>
      <c r="H59" s="113"/>
      <c r="I59" s="120"/>
      <c r="J59" s="111"/>
      <c r="K59" s="147"/>
      <c r="L59" s="103"/>
    </row>
    <row r="60" spans="1:12" s="85" customFormat="1" x14ac:dyDescent="0.3">
      <c r="A60" s="131"/>
      <c r="B60" s="114"/>
      <c r="C60" s="109"/>
      <c r="D60" s="113" t="s">
        <v>217</v>
      </c>
      <c r="E60" s="116"/>
      <c r="F60" s="148"/>
      <c r="G60" s="108"/>
      <c r="H60" s="113"/>
      <c r="I60" s="120"/>
      <c r="J60" s="111"/>
      <c r="K60" s="147"/>
      <c r="L60" s="103"/>
    </row>
    <row r="61" spans="1:12" s="85" customFormat="1" x14ac:dyDescent="0.3">
      <c r="A61" s="131"/>
      <c r="B61" s="114"/>
      <c r="C61" s="109"/>
      <c r="D61" s="113" t="s">
        <v>320</v>
      </c>
      <c r="E61" s="116">
        <v>247053</v>
      </c>
      <c r="F61" s="148">
        <v>223933</v>
      </c>
      <c r="G61" s="108"/>
      <c r="H61" s="113"/>
      <c r="I61" s="120"/>
      <c r="J61" s="111"/>
      <c r="K61" s="147"/>
      <c r="L61" s="103"/>
    </row>
    <row r="62" spans="1:12" s="85" customFormat="1" x14ac:dyDescent="0.3">
      <c r="A62" s="131"/>
      <c r="B62" s="114"/>
      <c r="C62" s="109"/>
      <c r="D62" s="113" t="s">
        <v>321</v>
      </c>
      <c r="E62" s="116"/>
      <c r="F62" s="148"/>
      <c r="G62" s="108"/>
      <c r="H62" s="113"/>
      <c r="I62" s="120"/>
      <c r="J62" s="111"/>
      <c r="K62" s="147"/>
      <c r="L62" s="103"/>
    </row>
    <row r="63" spans="1:12" s="85" customFormat="1" x14ac:dyDescent="0.3">
      <c r="A63" s="131"/>
      <c r="B63" s="114"/>
      <c r="C63" s="109"/>
      <c r="D63" s="113" t="s">
        <v>218</v>
      </c>
      <c r="E63" s="116"/>
      <c r="F63" s="148"/>
      <c r="G63" s="108"/>
      <c r="H63" s="113"/>
      <c r="I63" s="120"/>
      <c r="J63" s="111"/>
      <c r="K63" s="147"/>
      <c r="L63" s="103"/>
    </row>
    <row r="64" spans="1:12" s="85" customFormat="1" x14ac:dyDescent="0.3">
      <c r="A64" s="131"/>
      <c r="B64" s="114"/>
      <c r="C64" s="109"/>
      <c r="D64" s="113" t="s">
        <v>320</v>
      </c>
      <c r="E64" s="116">
        <v>377111</v>
      </c>
      <c r="F64" s="148">
        <v>354375</v>
      </c>
      <c r="G64" s="108"/>
      <c r="H64" s="113"/>
      <c r="I64" s="120"/>
      <c r="J64" s="111"/>
      <c r="K64" s="147"/>
      <c r="L64" s="103"/>
    </row>
    <row r="65" spans="1:12" s="85" customFormat="1" x14ac:dyDescent="0.3">
      <c r="A65" s="131"/>
      <c r="B65" s="114"/>
      <c r="C65" s="109"/>
      <c r="D65" s="113" t="s">
        <v>321</v>
      </c>
      <c r="E65" s="116"/>
      <c r="F65" s="148"/>
      <c r="G65" s="108"/>
      <c r="H65" s="113"/>
      <c r="I65" s="120"/>
      <c r="J65" s="111"/>
      <c r="K65" s="147"/>
      <c r="L65" s="103"/>
    </row>
    <row r="66" spans="1:12" s="85" customFormat="1" x14ac:dyDescent="0.3">
      <c r="A66" s="131"/>
      <c r="B66" s="114"/>
      <c r="C66" s="109"/>
      <c r="D66" s="113" t="s">
        <v>219</v>
      </c>
      <c r="E66" s="116"/>
      <c r="F66" s="148"/>
      <c r="G66" s="112"/>
      <c r="H66" s="110"/>
      <c r="I66" s="120"/>
      <c r="J66" s="111"/>
      <c r="K66" s="147"/>
      <c r="L66" s="103"/>
    </row>
    <row r="67" spans="1:12" s="85" customFormat="1" x14ac:dyDescent="0.3">
      <c r="A67" s="131"/>
      <c r="B67" s="121"/>
      <c r="C67" s="129" t="s">
        <v>210</v>
      </c>
      <c r="D67" s="118"/>
      <c r="E67" s="119">
        <f>SUM(E49:E66)</f>
        <v>5901869</v>
      </c>
      <c r="F67" s="149">
        <f>SUM(F49:F66)</f>
        <v>5726567</v>
      </c>
      <c r="G67" s="112"/>
      <c r="H67" s="110"/>
      <c r="I67" s="120"/>
      <c r="J67" s="111"/>
      <c r="K67" s="147"/>
      <c r="L67" s="103"/>
    </row>
    <row r="68" spans="1:12" s="85" customFormat="1" x14ac:dyDescent="0.3">
      <c r="A68" s="131"/>
      <c r="B68" s="114"/>
      <c r="C68" s="129" t="s">
        <v>336</v>
      </c>
      <c r="D68" s="110"/>
      <c r="E68" s="111"/>
      <c r="F68" s="147"/>
      <c r="G68" s="108"/>
      <c r="H68" s="113"/>
      <c r="I68" s="120"/>
      <c r="J68" s="111"/>
      <c r="K68" s="147"/>
      <c r="L68" s="103"/>
    </row>
    <row r="69" spans="1:12" s="85" customFormat="1" x14ac:dyDescent="0.3">
      <c r="A69" s="131"/>
      <c r="B69" s="114"/>
      <c r="C69" s="109"/>
      <c r="D69" s="113" t="s">
        <v>326</v>
      </c>
      <c r="E69" s="116"/>
      <c r="F69" s="148"/>
      <c r="G69" s="108"/>
      <c r="H69" s="113"/>
      <c r="I69" s="120"/>
      <c r="J69" s="111"/>
      <c r="K69" s="147"/>
      <c r="L69" s="103"/>
    </row>
    <row r="70" spans="1:12" s="85" customFormat="1" x14ac:dyDescent="0.3">
      <c r="A70" s="131"/>
      <c r="B70" s="114"/>
      <c r="C70" s="109"/>
      <c r="D70" s="113" t="s">
        <v>327</v>
      </c>
      <c r="E70" s="116"/>
      <c r="F70" s="148"/>
      <c r="G70" s="132"/>
      <c r="H70" s="110"/>
      <c r="I70" s="110"/>
      <c r="J70" s="111"/>
      <c r="K70" s="147"/>
      <c r="L70" s="103"/>
    </row>
    <row r="71" spans="1:12" s="85" customFormat="1" x14ac:dyDescent="0.3">
      <c r="A71" s="131"/>
      <c r="B71" s="114"/>
      <c r="C71" s="109"/>
      <c r="D71" s="113" t="s">
        <v>328</v>
      </c>
      <c r="E71" s="116"/>
      <c r="F71" s="148"/>
      <c r="G71" s="108"/>
      <c r="H71" s="113"/>
      <c r="I71" s="133"/>
      <c r="J71" s="111"/>
      <c r="K71" s="147"/>
      <c r="L71" s="103"/>
    </row>
    <row r="72" spans="1:12" s="85" customFormat="1" x14ac:dyDescent="0.3">
      <c r="A72" s="131"/>
      <c r="B72" s="114"/>
      <c r="C72" s="109"/>
      <c r="D72" s="113" t="s">
        <v>220</v>
      </c>
      <c r="E72" s="116"/>
      <c r="F72" s="148"/>
      <c r="G72" s="108"/>
      <c r="H72" s="113"/>
      <c r="I72" s="120"/>
      <c r="J72" s="111"/>
      <c r="K72" s="147"/>
      <c r="L72" s="103"/>
    </row>
    <row r="73" spans="1:12" s="85" customFormat="1" x14ac:dyDescent="0.3">
      <c r="A73" s="131"/>
      <c r="B73" s="114"/>
      <c r="C73" s="109"/>
      <c r="D73" s="113" t="s">
        <v>329</v>
      </c>
      <c r="E73" s="116">
        <v>2607</v>
      </c>
      <c r="F73" s="148">
        <v>2607</v>
      </c>
      <c r="G73" s="108"/>
      <c r="H73" s="113"/>
      <c r="I73" s="120"/>
      <c r="J73" s="111"/>
      <c r="K73" s="147"/>
      <c r="L73" s="103"/>
    </row>
    <row r="74" spans="1:12" s="85" customFormat="1" x14ac:dyDescent="0.3">
      <c r="A74" s="131"/>
      <c r="B74" s="114"/>
      <c r="C74" s="109"/>
      <c r="D74" s="113" t="s">
        <v>347</v>
      </c>
      <c r="E74" s="116"/>
      <c r="F74" s="148"/>
      <c r="G74" s="108"/>
      <c r="H74" s="113"/>
      <c r="I74" s="120"/>
      <c r="J74" s="111"/>
      <c r="K74" s="147"/>
      <c r="L74" s="103"/>
    </row>
    <row r="75" spans="1:12" s="85" customFormat="1" x14ac:dyDescent="0.3">
      <c r="A75" s="131"/>
      <c r="B75" s="114"/>
      <c r="C75" s="109"/>
      <c r="D75" s="113" t="s">
        <v>330</v>
      </c>
      <c r="E75" s="116"/>
      <c r="F75" s="148"/>
      <c r="G75" s="108"/>
      <c r="H75" s="113"/>
      <c r="I75" s="120"/>
      <c r="J75" s="111"/>
      <c r="K75" s="147"/>
      <c r="L75" s="103"/>
    </row>
    <row r="76" spans="1:12" s="85" customFormat="1" x14ac:dyDescent="0.3">
      <c r="A76" s="131"/>
      <c r="B76" s="121"/>
      <c r="C76" s="129" t="s">
        <v>213</v>
      </c>
      <c r="D76" s="118"/>
      <c r="E76" s="119">
        <f>SUM(E68:E75)</f>
        <v>2607</v>
      </c>
      <c r="F76" s="149">
        <f>SUM(F68:F75)</f>
        <v>2607</v>
      </c>
      <c r="G76" s="112"/>
      <c r="H76" s="110"/>
      <c r="I76" s="120"/>
      <c r="J76" s="111"/>
      <c r="K76" s="147"/>
      <c r="L76" s="103"/>
    </row>
    <row r="77" spans="1:12" s="85" customFormat="1" x14ac:dyDescent="0.3">
      <c r="A77" s="131"/>
      <c r="B77" s="114"/>
      <c r="C77" s="113" t="s">
        <v>337</v>
      </c>
      <c r="D77" s="110"/>
      <c r="E77" s="111"/>
      <c r="F77" s="147"/>
      <c r="G77" s="112"/>
      <c r="H77" s="110"/>
      <c r="I77" s="120"/>
      <c r="J77" s="111"/>
      <c r="K77" s="147"/>
      <c r="L77" s="103"/>
    </row>
    <row r="78" spans="1:12" s="85" customFormat="1" x14ac:dyDescent="0.3">
      <c r="A78" s="131"/>
      <c r="B78" s="114"/>
      <c r="C78" s="109"/>
      <c r="D78" s="113" t="s">
        <v>331</v>
      </c>
      <c r="E78" s="116">
        <f>2298441+300000</f>
        <v>2598441</v>
      </c>
      <c r="F78" s="148">
        <f>1506186+200000</f>
        <v>1706186</v>
      </c>
      <c r="G78" s="108"/>
      <c r="H78" s="113"/>
      <c r="I78" s="120"/>
      <c r="J78" s="111"/>
      <c r="K78" s="147"/>
      <c r="L78" s="103"/>
    </row>
    <row r="79" spans="1:12" s="85" customFormat="1" x14ac:dyDescent="0.3">
      <c r="A79" s="131"/>
      <c r="B79" s="114"/>
      <c r="C79" s="109"/>
      <c r="D79" s="113" t="s">
        <v>332</v>
      </c>
      <c r="E79" s="116">
        <v>10797</v>
      </c>
      <c r="F79" s="148">
        <v>10657</v>
      </c>
      <c r="G79" s="108"/>
      <c r="H79" s="113"/>
      <c r="I79" s="120"/>
      <c r="J79" s="111"/>
      <c r="K79" s="147"/>
      <c r="L79" s="103"/>
    </row>
    <row r="80" spans="1:12" s="85" customFormat="1" x14ac:dyDescent="0.3">
      <c r="A80" s="131"/>
      <c r="B80" s="114"/>
      <c r="C80" s="109"/>
      <c r="D80" s="113" t="s">
        <v>333</v>
      </c>
      <c r="E80" s="116"/>
      <c r="F80" s="148"/>
      <c r="G80" s="108"/>
      <c r="H80" s="113"/>
      <c r="I80" s="120"/>
      <c r="J80" s="111"/>
      <c r="K80" s="147"/>
      <c r="L80" s="103"/>
    </row>
    <row r="81" spans="1:12" s="85" customFormat="1" x14ac:dyDescent="0.3">
      <c r="A81" s="131"/>
      <c r="B81" s="121"/>
      <c r="C81" s="129" t="s">
        <v>221</v>
      </c>
      <c r="D81" s="118"/>
      <c r="E81" s="119">
        <f>SUM(E78:E80)</f>
        <v>2609238</v>
      </c>
      <c r="F81" s="149">
        <f>SUM(F78:F80)</f>
        <v>1716843</v>
      </c>
      <c r="G81" s="112"/>
      <c r="H81" s="110"/>
      <c r="I81" s="120"/>
      <c r="J81" s="111"/>
      <c r="K81" s="147"/>
      <c r="L81" s="103"/>
    </row>
    <row r="82" spans="1:12" s="85" customFormat="1" x14ac:dyDescent="0.3">
      <c r="A82" s="131"/>
      <c r="B82" s="114"/>
      <c r="C82" s="113"/>
      <c r="D82" s="110"/>
      <c r="E82" s="111"/>
      <c r="F82" s="147"/>
      <c r="G82" s="112"/>
      <c r="H82" s="110"/>
      <c r="I82" s="120"/>
      <c r="J82" s="111"/>
      <c r="K82" s="147"/>
      <c r="L82" s="103"/>
    </row>
    <row r="83" spans="1:12" s="85" customFormat="1" x14ac:dyDescent="0.3">
      <c r="A83" s="131"/>
      <c r="B83" s="108" t="s">
        <v>222</v>
      </c>
      <c r="C83" s="109"/>
      <c r="D83" s="110"/>
      <c r="E83" s="130">
        <f>+E81+E76+E67+E47</f>
        <v>9767919</v>
      </c>
      <c r="F83" s="152">
        <f>+F81+F76+F67+F47</f>
        <v>8714286</v>
      </c>
      <c r="G83" s="112"/>
      <c r="H83" s="110"/>
      <c r="I83" s="120"/>
      <c r="J83" s="111"/>
      <c r="K83" s="147"/>
      <c r="L83" s="103"/>
    </row>
    <row r="84" spans="1:12" s="85" customFormat="1" x14ac:dyDescent="0.3">
      <c r="A84" s="131"/>
      <c r="B84" s="108"/>
      <c r="C84" s="109"/>
      <c r="D84" s="110"/>
      <c r="E84" s="111"/>
      <c r="F84" s="147"/>
      <c r="G84" s="112"/>
      <c r="H84" s="110"/>
      <c r="I84" s="120"/>
      <c r="J84" s="111"/>
      <c r="K84" s="147"/>
      <c r="L84" s="103"/>
    </row>
    <row r="85" spans="1:12" s="85" customFormat="1" x14ac:dyDescent="0.3">
      <c r="A85" s="131"/>
      <c r="B85" s="134" t="s">
        <v>354</v>
      </c>
      <c r="C85" s="109"/>
      <c r="D85" s="110"/>
      <c r="E85" s="130">
        <v>25398</v>
      </c>
      <c r="F85" s="152">
        <v>19850</v>
      </c>
      <c r="G85" s="112"/>
      <c r="H85" s="110"/>
      <c r="I85" s="120"/>
      <c r="J85" s="111"/>
      <c r="K85" s="147"/>
      <c r="L85" s="103"/>
    </row>
    <row r="86" spans="1:12" s="85" customFormat="1" x14ac:dyDescent="0.3">
      <c r="A86" s="131"/>
      <c r="B86" s="114"/>
      <c r="C86" s="109"/>
      <c r="D86" s="120"/>
      <c r="E86" s="135"/>
      <c r="F86" s="153"/>
      <c r="G86" s="136"/>
      <c r="H86" s="120"/>
      <c r="I86" s="120"/>
      <c r="J86" s="111"/>
      <c r="K86" s="147"/>
      <c r="L86" s="103"/>
    </row>
    <row r="87" spans="1:12" s="85" customFormat="1" x14ac:dyDescent="0.3">
      <c r="A87" s="131"/>
      <c r="B87" s="106" t="s">
        <v>259</v>
      </c>
      <c r="C87" s="138"/>
      <c r="D87" s="107"/>
      <c r="E87" s="139">
        <f>+E85+E83+E38+E3</f>
        <v>14527176</v>
      </c>
      <c r="F87" s="139">
        <f>+F85+F83+F38+F3</f>
        <v>14311305</v>
      </c>
      <c r="G87" s="106" t="s">
        <v>260</v>
      </c>
      <c r="H87" s="140"/>
      <c r="I87" s="141"/>
      <c r="J87" s="139">
        <f>+J59+J57+J25+J16</f>
        <v>14452844</v>
      </c>
      <c r="K87" s="162">
        <f>+K59+K57+K25+K16+K23</f>
        <v>14311305</v>
      </c>
      <c r="L87" s="103"/>
    </row>
    <row r="88" spans="1:12" s="85" customFormat="1" ht="6" customHeight="1" x14ac:dyDescent="0.3">
      <c r="A88" s="131"/>
      <c r="B88" s="142"/>
      <c r="C88" s="109"/>
      <c r="D88" s="110"/>
      <c r="E88" s="111"/>
      <c r="F88" s="111"/>
      <c r="G88" s="143"/>
      <c r="H88" s="110"/>
      <c r="I88" s="131"/>
      <c r="J88" s="111"/>
      <c r="K88" s="111"/>
      <c r="L88" s="103"/>
    </row>
    <row r="89" spans="1:12" x14ac:dyDescent="0.3">
      <c r="E89" s="111"/>
      <c r="F89" s="111"/>
    </row>
    <row r="90" spans="1:12" x14ac:dyDescent="0.3">
      <c r="E90" s="111"/>
      <c r="F90" s="111"/>
    </row>
    <row r="91" spans="1:12" x14ac:dyDescent="0.3">
      <c r="J91" s="111">
        <f>+J87-E87</f>
        <v>-74332</v>
      </c>
      <c r="K91" s="111">
        <f>+K87-F87</f>
        <v>0</v>
      </c>
    </row>
  </sheetData>
  <mergeCells count="5">
    <mergeCell ref="B2:D2"/>
    <mergeCell ref="G2:I2"/>
    <mergeCell ref="B3:D3"/>
    <mergeCell ref="C22:D22"/>
    <mergeCell ref="C48:D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64"/>
  <sheetViews>
    <sheetView showGridLines="0" workbookViewId="0">
      <selection activeCell="D27" sqref="D27"/>
    </sheetView>
  </sheetViews>
  <sheetFormatPr defaultColWidth="8.88671875" defaultRowHeight="15.6" x14ac:dyDescent="0.3"/>
  <cols>
    <col min="1" max="1" width="9" style="131" bestFit="1" customWidth="1"/>
    <col min="2" max="2" width="3.88671875" style="131" customWidth="1"/>
    <col min="3" max="3" width="57.5546875" style="172" customWidth="1"/>
    <col min="4" max="4" width="14.109375" style="104" bestFit="1" customWidth="1"/>
    <col min="5" max="5" width="12.33203125" style="104" bestFit="1" customWidth="1"/>
    <col min="6" max="16384" width="8.88671875" style="104"/>
  </cols>
  <sheetData>
    <row r="3" spans="1:5" x14ac:dyDescent="0.3">
      <c r="D3" s="105">
        <v>42735</v>
      </c>
      <c r="E3" s="105">
        <v>42369</v>
      </c>
    </row>
    <row r="4" spans="1:5" x14ac:dyDescent="0.3">
      <c r="A4" s="173" t="s">
        <v>380</v>
      </c>
      <c r="B4" s="173"/>
      <c r="C4" s="174"/>
      <c r="D4" s="175"/>
      <c r="E4" s="175"/>
    </row>
    <row r="5" spans="1:5" x14ac:dyDescent="0.3">
      <c r="A5" s="176"/>
      <c r="B5" s="297" t="s">
        <v>385</v>
      </c>
      <c r="C5" s="297"/>
      <c r="D5" s="175">
        <f>21172887+600000</f>
        <v>21772887</v>
      </c>
      <c r="E5" s="175">
        <f>19860386+500000</f>
        <v>20360386</v>
      </c>
    </row>
    <row r="6" spans="1:5" ht="32.4" customHeight="1" x14ac:dyDescent="0.3">
      <c r="A6" s="176"/>
      <c r="B6" s="297" t="s">
        <v>386</v>
      </c>
      <c r="C6" s="297"/>
      <c r="D6" s="175">
        <f>+'SP GR (2)'!E45-'SP GR (2)'!F45</f>
        <v>-80495</v>
      </c>
      <c r="E6" s="175">
        <v>108388</v>
      </c>
    </row>
    <row r="7" spans="1:5" x14ac:dyDescent="0.3">
      <c r="A7" s="176"/>
      <c r="B7" s="298" t="s">
        <v>387</v>
      </c>
      <c r="C7" s="298"/>
      <c r="D7" s="175"/>
      <c r="E7" s="175"/>
    </row>
    <row r="8" spans="1:5" x14ac:dyDescent="0.3">
      <c r="A8" s="176"/>
      <c r="B8" s="177" t="s">
        <v>388</v>
      </c>
      <c r="D8" s="175"/>
      <c r="E8" s="175"/>
    </row>
    <row r="9" spans="1:5" ht="31.2" customHeight="1" x14ac:dyDescent="0.3">
      <c r="A9" s="176"/>
      <c r="B9" s="297" t="s">
        <v>389</v>
      </c>
      <c r="C9" s="297"/>
      <c r="D9" s="175">
        <v>148264</v>
      </c>
      <c r="E9" s="175">
        <v>125863</v>
      </c>
    </row>
    <row r="10" spans="1:5" x14ac:dyDescent="0.3">
      <c r="A10" s="173" t="s">
        <v>381</v>
      </c>
      <c r="C10" s="174"/>
      <c r="D10" s="178">
        <f>SUM(D5:D9)</f>
        <v>21840656</v>
      </c>
      <c r="E10" s="178">
        <f>SUM(E5:E9)</f>
        <v>20594637</v>
      </c>
    </row>
    <row r="11" spans="1:5" x14ac:dyDescent="0.3">
      <c r="A11" s="177"/>
      <c r="C11" s="174"/>
      <c r="D11" s="175"/>
      <c r="E11" s="175"/>
    </row>
    <row r="12" spans="1:5" x14ac:dyDescent="0.3">
      <c r="A12" s="173" t="s">
        <v>382</v>
      </c>
      <c r="B12" s="173"/>
      <c r="C12" s="174"/>
      <c r="D12" s="175"/>
      <c r="E12" s="175"/>
    </row>
    <row r="13" spans="1:5" x14ac:dyDescent="0.3">
      <c r="A13" s="176"/>
      <c r="B13" s="177" t="s">
        <v>390</v>
      </c>
      <c r="D13" s="175">
        <v>15539921</v>
      </c>
      <c r="E13" s="175">
        <v>15229762</v>
      </c>
    </row>
    <row r="14" spans="1:5" x14ac:dyDescent="0.3">
      <c r="A14" s="176"/>
      <c r="B14" s="177" t="s">
        <v>391</v>
      </c>
      <c r="D14" s="175">
        <v>2832862</v>
      </c>
      <c r="E14" s="175">
        <v>2386158</v>
      </c>
    </row>
    <row r="15" spans="1:5" x14ac:dyDescent="0.3">
      <c r="A15" s="176"/>
      <c r="B15" s="177" t="s">
        <v>392</v>
      </c>
      <c r="D15" s="175">
        <v>219070</v>
      </c>
      <c r="E15" s="175">
        <v>202224</v>
      </c>
    </row>
    <row r="16" spans="1:5" x14ac:dyDescent="0.3">
      <c r="A16" s="176"/>
      <c r="B16" s="177" t="s">
        <v>393</v>
      </c>
      <c r="D16" s="175"/>
      <c r="E16" s="175"/>
    </row>
    <row r="17" spans="1:5" x14ac:dyDescent="0.3">
      <c r="A17" s="176"/>
      <c r="B17" s="176"/>
      <c r="C17" s="179" t="s">
        <v>362</v>
      </c>
      <c r="D17" s="175">
        <v>595515</v>
      </c>
      <c r="E17" s="175">
        <v>465301</v>
      </c>
    </row>
    <row r="18" spans="1:5" x14ac:dyDescent="0.3">
      <c r="A18" s="176"/>
      <c r="B18" s="176"/>
      <c r="C18" s="179" t="s">
        <v>363</v>
      </c>
      <c r="D18" s="175">
        <v>204381</v>
      </c>
      <c r="E18" s="175">
        <v>185910</v>
      </c>
    </row>
    <row r="19" spans="1:5" x14ac:dyDescent="0.3">
      <c r="A19" s="176"/>
      <c r="B19" s="176"/>
      <c r="C19" s="179" t="s">
        <v>364</v>
      </c>
      <c r="D19" s="175">
        <v>44475</v>
      </c>
      <c r="E19" s="175">
        <v>36927</v>
      </c>
    </row>
    <row r="20" spans="1:5" x14ac:dyDescent="0.3">
      <c r="A20" s="176"/>
      <c r="B20" s="176"/>
      <c r="C20" s="179" t="s">
        <v>365</v>
      </c>
      <c r="D20" s="175"/>
      <c r="E20" s="175"/>
    </row>
    <row r="21" spans="1:5" x14ac:dyDescent="0.3">
      <c r="A21" s="176"/>
      <c r="B21" s="176"/>
      <c r="C21" s="179" t="s">
        <v>366</v>
      </c>
      <c r="D21" s="175">
        <v>4871</v>
      </c>
      <c r="E21" s="175">
        <v>5479</v>
      </c>
    </row>
    <row r="22" spans="1:5" x14ac:dyDescent="0.3">
      <c r="A22" s="176"/>
      <c r="B22" s="177" t="s">
        <v>394</v>
      </c>
      <c r="D22" s="175"/>
      <c r="E22" s="175"/>
    </row>
    <row r="23" spans="1:5" x14ac:dyDescent="0.3">
      <c r="A23" s="176"/>
      <c r="B23" s="176"/>
      <c r="C23" s="179" t="s">
        <v>367</v>
      </c>
      <c r="D23" s="175">
        <v>181344</v>
      </c>
      <c r="E23" s="175">
        <v>159464</v>
      </c>
    </row>
    <row r="24" spans="1:5" x14ac:dyDescent="0.3">
      <c r="A24" s="176"/>
      <c r="B24" s="176"/>
      <c r="C24" s="179" t="s">
        <v>368</v>
      </c>
      <c r="D24" s="175">
        <v>441668</v>
      </c>
      <c r="E24" s="175">
        <v>601168</v>
      </c>
    </row>
    <row r="25" spans="1:5" x14ac:dyDescent="0.3">
      <c r="A25" s="176"/>
      <c r="B25" s="176"/>
      <c r="C25" s="179" t="s">
        <v>369</v>
      </c>
      <c r="D25" s="175"/>
      <c r="E25" s="175"/>
    </row>
    <row r="26" spans="1:5" ht="32.4" customHeight="1" x14ac:dyDescent="0.3">
      <c r="A26" s="176"/>
      <c r="B26" s="176"/>
      <c r="C26" s="183" t="s">
        <v>370</v>
      </c>
      <c r="D26" s="175">
        <v>24000</v>
      </c>
      <c r="E26" s="175">
        <v>0</v>
      </c>
    </row>
    <row r="27" spans="1:5" ht="31.95" customHeight="1" x14ac:dyDescent="0.3">
      <c r="A27" s="176"/>
      <c r="B27" s="297" t="s">
        <v>395</v>
      </c>
      <c r="C27" s="297"/>
      <c r="D27" s="175">
        <v>5513</v>
      </c>
      <c r="E27" s="175">
        <v>-33192</v>
      </c>
    </row>
    <row r="28" spans="1:5" x14ac:dyDescent="0.3">
      <c r="A28" s="176"/>
      <c r="B28" s="296" t="s">
        <v>396</v>
      </c>
      <c r="C28" s="296"/>
      <c r="D28" s="175">
        <v>0</v>
      </c>
      <c r="E28" s="175">
        <v>30000</v>
      </c>
    </row>
    <row r="29" spans="1:5" x14ac:dyDescent="0.3">
      <c r="A29" s="176"/>
      <c r="B29" s="296" t="s">
        <v>397</v>
      </c>
      <c r="C29" s="296"/>
      <c r="D29" s="175"/>
      <c r="E29" s="175"/>
    </row>
    <row r="30" spans="1:5" x14ac:dyDescent="0.3">
      <c r="A30" s="176"/>
      <c r="B30" s="296" t="s">
        <v>398</v>
      </c>
      <c r="C30" s="296"/>
      <c r="D30" s="175">
        <v>863510</v>
      </c>
      <c r="E30" s="175">
        <v>581617</v>
      </c>
    </row>
    <row r="31" spans="1:5" s="142" customFormat="1" x14ac:dyDescent="0.3">
      <c r="A31" s="173" t="s">
        <v>383</v>
      </c>
      <c r="B31" s="180"/>
      <c r="C31" s="181"/>
      <c r="D31" s="178">
        <f>SUM(D13:D30)</f>
        <v>20957130</v>
      </c>
      <c r="E31" s="178">
        <f>SUM(E13:E30)</f>
        <v>19850818</v>
      </c>
    </row>
    <row r="32" spans="1:5" x14ac:dyDescent="0.3">
      <c r="A32" s="177"/>
      <c r="C32" s="174"/>
      <c r="D32" s="175"/>
      <c r="E32" s="175"/>
    </row>
    <row r="33" spans="1:5" s="142" customFormat="1" x14ac:dyDescent="0.3">
      <c r="A33" s="173" t="s">
        <v>371</v>
      </c>
      <c r="B33" s="180"/>
      <c r="C33" s="181"/>
      <c r="D33" s="178">
        <f>+D10-D31</f>
        <v>883526</v>
      </c>
      <c r="E33" s="178">
        <f>+E10-E31</f>
        <v>743819</v>
      </c>
    </row>
    <row r="34" spans="1:5" x14ac:dyDescent="0.3">
      <c r="A34" s="176"/>
      <c r="B34" s="177"/>
      <c r="C34" s="174"/>
      <c r="D34" s="175"/>
      <c r="E34" s="175"/>
    </row>
    <row r="35" spans="1:5" x14ac:dyDescent="0.3">
      <c r="A35" s="173" t="s">
        <v>384</v>
      </c>
      <c r="B35" s="173"/>
      <c r="C35" s="174"/>
      <c r="D35" s="175"/>
      <c r="E35" s="175"/>
    </row>
    <row r="36" spans="1:5" ht="33" customHeight="1" x14ac:dyDescent="0.3">
      <c r="A36" s="176"/>
      <c r="B36" s="297" t="s">
        <v>401</v>
      </c>
      <c r="C36" s="297"/>
      <c r="D36" s="175">
        <v>0</v>
      </c>
      <c r="E36" s="175">
        <v>0</v>
      </c>
    </row>
    <row r="37" spans="1:5" x14ac:dyDescent="0.3">
      <c r="A37" s="176"/>
      <c r="B37" s="297" t="s">
        <v>400</v>
      </c>
      <c r="C37" s="297"/>
      <c r="D37" s="175">
        <f>SUM(D38:D41)</f>
        <v>11502</v>
      </c>
      <c r="E37" s="175">
        <f>SUM(E38:E41)</f>
        <v>14</v>
      </c>
    </row>
    <row r="38" spans="1:5" ht="46.8" x14ac:dyDescent="0.3">
      <c r="A38" s="176"/>
      <c r="B38" s="176"/>
      <c r="C38" s="179" t="s">
        <v>372</v>
      </c>
      <c r="D38" s="175"/>
      <c r="E38" s="175"/>
    </row>
    <row r="39" spans="1:5" ht="31.2" x14ac:dyDescent="0.3">
      <c r="A39" s="176"/>
      <c r="B39" s="176"/>
      <c r="C39" s="179" t="s">
        <v>373</v>
      </c>
      <c r="D39" s="175"/>
      <c r="E39" s="175"/>
    </row>
    <row r="40" spans="1:5" ht="31.2" x14ac:dyDescent="0.3">
      <c r="A40" s="176"/>
      <c r="B40" s="176"/>
      <c r="C40" s="179" t="s">
        <v>374</v>
      </c>
      <c r="D40" s="175"/>
      <c r="E40" s="175"/>
    </row>
    <row r="41" spans="1:5" ht="46.8" x14ac:dyDescent="0.3">
      <c r="A41" s="176"/>
      <c r="B41" s="176"/>
      <c r="C41" s="179" t="s">
        <v>375</v>
      </c>
      <c r="D41" s="175">
        <v>11502</v>
      </c>
      <c r="E41" s="175">
        <v>14</v>
      </c>
    </row>
    <row r="42" spans="1:5" ht="27.6" customHeight="1" x14ac:dyDescent="0.3">
      <c r="A42" s="176"/>
      <c r="B42" s="297" t="s">
        <v>399</v>
      </c>
      <c r="C42" s="297"/>
      <c r="D42" s="175">
        <v>132015</v>
      </c>
      <c r="E42" s="175">
        <v>121616</v>
      </c>
    </row>
    <row r="43" spans="1:5" x14ac:dyDescent="0.3">
      <c r="A43" s="176"/>
      <c r="B43" s="297" t="s">
        <v>402</v>
      </c>
      <c r="C43" s="297"/>
      <c r="D43" s="175">
        <v>-90</v>
      </c>
      <c r="E43" s="175">
        <v>-575</v>
      </c>
    </row>
    <row r="44" spans="1:5" x14ac:dyDescent="0.3">
      <c r="A44" s="173" t="s">
        <v>403</v>
      </c>
      <c r="C44" s="174"/>
      <c r="D44" s="178">
        <f>+D36+D37-D42+D43</f>
        <v>-120603</v>
      </c>
      <c r="E44" s="178">
        <f>+E36+E37-E42+E43</f>
        <v>-122177</v>
      </c>
    </row>
    <row r="45" spans="1:5" x14ac:dyDescent="0.3">
      <c r="A45" s="173"/>
      <c r="C45" s="174"/>
      <c r="D45" s="175"/>
      <c r="E45" s="175"/>
    </row>
    <row r="46" spans="1:5" x14ac:dyDescent="0.3">
      <c r="A46" s="173" t="s">
        <v>404</v>
      </c>
      <c r="B46" s="173"/>
      <c r="C46" s="174"/>
      <c r="D46" s="175"/>
      <c r="E46" s="175"/>
    </row>
    <row r="47" spans="1:5" x14ac:dyDescent="0.3">
      <c r="A47" s="176"/>
      <c r="B47" s="297" t="s">
        <v>405</v>
      </c>
      <c r="C47" s="297"/>
      <c r="D47" s="175">
        <v>0</v>
      </c>
      <c r="E47" s="175">
        <v>0</v>
      </c>
    </row>
    <row r="48" spans="1:5" x14ac:dyDescent="0.3">
      <c r="A48" s="176"/>
      <c r="B48" s="176"/>
      <c r="C48" s="179" t="s">
        <v>376</v>
      </c>
      <c r="D48" s="175"/>
      <c r="E48" s="175"/>
    </row>
    <row r="49" spans="1:5" ht="31.2" x14ac:dyDescent="0.3">
      <c r="A49" s="176"/>
      <c r="B49" s="176"/>
      <c r="C49" s="179" t="s">
        <v>377</v>
      </c>
      <c r="D49" s="175"/>
      <c r="E49" s="175"/>
    </row>
    <row r="50" spans="1:5" ht="31.2" x14ac:dyDescent="0.3">
      <c r="A50" s="176"/>
      <c r="B50" s="176"/>
      <c r="C50" s="179" t="s">
        <v>378</v>
      </c>
      <c r="D50" s="175"/>
      <c r="E50" s="175"/>
    </row>
    <row r="51" spans="1:5" x14ac:dyDescent="0.3">
      <c r="A51" s="176"/>
      <c r="B51" s="176"/>
      <c r="C51" s="179" t="s">
        <v>411</v>
      </c>
      <c r="D51" s="175"/>
      <c r="E51" s="175"/>
    </row>
    <row r="52" spans="1:5" x14ac:dyDescent="0.3">
      <c r="A52" s="176"/>
      <c r="B52" s="296" t="s">
        <v>406</v>
      </c>
      <c r="C52" s="296"/>
      <c r="D52" s="175">
        <f>SUM(D53:D56)</f>
        <v>2387</v>
      </c>
      <c r="E52" s="175">
        <f>SUM(E53:E56)</f>
        <v>74259</v>
      </c>
    </row>
    <row r="53" spans="1:5" x14ac:dyDescent="0.3">
      <c r="A53" s="176"/>
      <c r="B53" s="176"/>
      <c r="C53" s="179" t="s">
        <v>376</v>
      </c>
      <c r="D53" s="175"/>
      <c r="E53" s="175">
        <v>74259</v>
      </c>
    </row>
    <row r="54" spans="1:5" ht="31.2" x14ac:dyDescent="0.3">
      <c r="A54" s="176"/>
      <c r="B54" s="176"/>
      <c r="C54" s="179" t="s">
        <v>377</v>
      </c>
      <c r="D54" s="175"/>
      <c r="E54" s="175"/>
    </row>
    <row r="55" spans="1:5" ht="31.2" x14ac:dyDescent="0.3">
      <c r="A55" s="176"/>
      <c r="B55" s="176"/>
      <c r="C55" s="179" t="s">
        <v>379</v>
      </c>
      <c r="D55" s="175"/>
      <c r="E55" s="175"/>
    </row>
    <row r="56" spans="1:5" x14ac:dyDescent="0.3">
      <c r="A56" s="176"/>
      <c r="B56" s="176"/>
      <c r="C56" s="179" t="s">
        <v>411</v>
      </c>
      <c r="D56" s="175">
        <v>2387</v>
      </c>
      <c r="E56" s="175"/>
    </row>
    <row r="57" spans="1:5" x14ac:dyDescent="0.3">
      <c r="A57" s="173" t="s">
        <v>407</v>
      </c>
      <c r="D57" s="178">
        <f>+D47-D52</f>
        <v>-2387</v>
      </c>
      <c r="E57" s="178">
        <f>+E47-E52</f>
        <v>-74259</v>
      </c>
    </row>
    <row r="58" spans="1:5" x14ac:dyDescent="0.3">
      <c r="A58" s="173"/>
      <c r="D58" s="175"/>
      <c r="E58" s="175"/>
    </row>
    <row r="59" spans="1:5" x14ac:dyDescent="0.3">
      <c r="A59" s="173" t="s">
        <v>408</v>
      </c>
      <c r="B59" s="182"/>
      <c r="C59" s="174"/>
      <c r="D59" s="178">
        <f>+D33+D44+D57</f>
        <v>760536</v>
      </c>
      <c r="E59" s="178">
        <f>+E33+E44+E57</f>
        <v>547383</v>
      </c>
    </row>
    <row r="60" spans="1:5" x14ac:dyDescent="0.3">
      <c r="A60" s="173"/>
      <c r="B60" s="182"/>
      <c r="C60" s="174"/>
      <c r="D60" s="178"/>
      <c r="E60" s="178"/>
    </row>
    <row r="61" spans="1:5" x14ac:dyDescent="0.3">
      <c r="A61" s="176"/>
      <c r="B61" s="296" t="s">
        <v>409</v>
      </c>
      <c r="C61" s="296"/>
      <c r="D61" s="175">
        <v>24036</v>
      </c>
      <c r="E61" s="175">
        <v>20521</v>
      </c>
    </row>
    <row r="62" spans="1:5" x14ac:dyDescent="0.3">
      <c r="A62" s="176"/>
      <c r="B62" s="177"/>
      <c r="D62" s="175"/>
      <c r="E62" s="175"/>
    </row>
    <row r="63" spans="1:5" x14ac:dyDescent="0.3">
      <c r="A63" s="173" t="s">
        <v>410</v>
      </c>
      <c r="D63" s="178">
        <f>+D59-D61</f>
        <v>736500</v>
      </c>
      <c r="E63" s="178">
        <f>+E59-E61</f>
        <v>526862</v>
      </c>
    </row>
    <row r="64" spans="1:5" x14ac:dyDescent="0.3">
      <c r="D64" s="175"/>
      <c r="E64" s="175"/>
    </row>
  </sheetData>
  <mergeCells count="15">
    <mergeCell ref="B5:C5"/>
    <mergeCell ref="B6:C6"/>
    <mergeCell ref="B7:C7"/>
    <mergeCell ref="B9:C9"/>
    <mergeCell ref="B27:C27"/>
    <mergeCell ref="B28:C28"/>
    <mergeCell ref="B29:C29"/>
    <mergeCell ref="B30:C30"/>
    <mergeCell ref="B52:C52"/>
    <mergeCell ref="B61:C61"/>
    <mergeCell ref="B42:C42"/>
    <mergeCell ref="B43:C43"/>
    <mergeCell ref="B36:C36"/>
    <mergeCell ref="B37:C37"/>
    <mergeCell ref="B47:C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77"/>
  <sheetViews>
    <sheetView showGridLines="0" topLeftCell="A135" zoomScale="85" zoomScaleNormal="85" workbookViewId="0">
      <selection activeCell="B92" sqref="B92:F177"/>
    </sheetView>
  </sheetViews>
  <sheetFormatPr defaultRowHeight="15.6" x14ac:dyDescent="0.3"/>
  <cols>
    <col min="1" max="1" width="8.88671875" style="104"/>
    <col min="2" max="2" width="4.109375" style="142" customWidth="1"/>
    <col min="3" max="3" width="4.109375" style="109" customWidth="1"/>
    <col min="4" max="4" width="59.77734375" style="110" customWidth="1"/>
    <col min="5" max="6" width="13.33203125" style="110" customWidth="1"/>
    <col min="7" max="7" width="10.33203125" style="143" bestFit="1" customWidth="1"/>
    <col min="8" max="8" width="18.88671875" style="110" bestFit="1" customWidth="1"/>
    <col min="9" max="9" width="15" style="131" customWidth="1"/>
    <col min="10" max="10" width="15" style="111" customWidth="1"/>
    <col min="11" max="11" width="5.44140625" style="163" customWidth="1"/>
    <col min="12" max="12" width="15" style="61" customWidth="1"/>
    <col min="13" max="13" width="15" customWidth="1"/>
    <col min="14" max="14" width="5.44140625" customWidth="1"/>
    <col min="15" max="16" width="15" customWidth="1"/>
  </cols>
  <sheetData>
    <row r="2" spans="1:16" x14ac:dyDescent="0.3">
      <c r="B2" s="299" t="s">
        <v>432</v>
      </c>
      <c r="C2" s="300"/>
      <c r="D2" s="300"/>
      <c r="E2" s="190">
        <v>42735</v>
      </c>
      <c r="F2" s="191">
        <v>42369</v>
      </c>
    </row>
    <row r="3" spans="1:16" ht="27" customHeight="1" x14ac:dyDescent="0.3">
      <c r="B3" s="293" t="s">
        <v>351</v>
      </c>
      <c r="C3" s="294"/>
      <c r="D3" s="294"/>
      <c r="E3" s="145">
        <v>0</v>
      </c>
      <c r="F3" s="146">
        <v>0</v>
      </c>
    </row>
    <row r="4" spans="1:16" x14ac:dyDescent="0.3">
      <c r="B4" s="108"/>
      <c r="E4" s="111"/>
      <c r="F4" s="147"/>
      <c r="I4" s="277" t="s">
        <v>422</v>
      </c>
      <c r="J4" s="277"/>
      <c r="K4"/>
      <c r="L4" s="277" t="s">
        <v>423</v>
      </c>
      <c r="M4" s="277"/>
      <c r="O4" s="277" t="s">
        <v>76</v>
      </c>
      <c r="P4" s="277"/>
    </row>
    <row r="5" spans="1:16" x14ac:dyDescent="0.3">
      <c r="B5" s="108" t="s">
        <v>350</v>
      </c>
      <c r="E5" s="111"/>
      <c r="F5" s="147"/>
      <c r="I5" s="15" t="s">
        <v>31</v>
      </c>
      <c r="J5" s="15" t="s">
        <v>32</v>
      </c>
      <c r="K5"/>
      <c r="L5" s="15" t="s">
        <v>31</v>
      </c>
      <c r="M5" s="15" t="s">
        <v>32</v>
      </c>
      <c r="O5" s="15" t="s">
        <v>31</v>
      </c>
      <c r="P5" s="15" t="s">
        <v>32</v>
      </c>
    </row>
    <row r="6" spans="1:16" x14ac:dyDescent="0.3">
      <c r="B6" s="114"/>
      <c r="C6" s="117" t="s">
        <v>514</v>
      </c>
      <c r="D6" s="118"/>
      <c r="E6" s="111"/>
      <c r="F6" s="147"/>
      <c r="H6" s="208" t="s">
        <v>414</v>
      </c>
      <c r="I6" s="57">
        <f>+F14</f>
        <v>573740</v>
      </c>
      <c r="J6" s="52"/>
      <c r="K6"/>
      <c r="L6" s="57"/>
      <c r="M6" s="11"/>
      <c r="O6" s="57"/>
      <c r="P6" s="11"/>
    </row>
    <row r="7" spans="1:16" x14ac:dyDescent="0.3">
      <c r="B7" s="114"/>
      <c r="D7" s="113" t="s">
        <v>472</v>
      </c>
      <c r="E7" s="116">
        <v>258677</v>
      </c>
      <c r="F7" s="148">
        <v>346414</v>
      </c>
      <c r="H7" s="206" t="s">
        <v>166</v>
      </c>
      <c r="I7" s="49"/>
      <c r="J7" s="47">
        <f>+L7</f>
        <v>181344</v>
      </c>
      <c r="K7" s="74"/>
      <c r="L7" s="49">
        <f>+'CE GR (2)'!D24</f>
        <v>181344</v>
      </c>
      <c r="M7" s="47"/>
      <c r="O7" s="49"/>
      <c r="P7" s="47"/>
    </row>
    <row r="8" spans="1:16" x14ac:dyDescent="0.3">
      <c r="B8" s="114"/>
      <c r="D8" s="113" t="s">
        <v>473</v>
      </c>
      <c r="E8" s="116">
        <v>37011</v>
      </c>
      <c r="F8" s="148">
        <v>0</v>
      </c>
      <c r="H8" s="208" t="s">
        <v>424</v>
      </c>
      <c r="I8" s="218">
        <v>201133</v>
      </c>
      <c r="J8" s="219"/>
      <c r="K8" s="9"/>
      <c r="L8" s="216"/>
      <c r="M8" s="9"/>
      <c r="N8" s="9"/>
      <c r="O8" s="216"/>
      <c r="P8" s="218">
        <f>+I8</f>
        <v>201133</v>
      </c>
    </row>
    <row r="9" spans="1:16" hidden="1" x14ac:dyDescent="0.3">
      <c r="B9" s="114"/>
      <c r="D9" s="113" t="s">
        <v>474</v>
      </c>
      <c r="E9" s="116"/>
      <c r="F9" s="148"/>
      <c r="H9" s="206"/>
      <c r="I9" s="167"/>
      <c r="J9" s="204"/>
      <c r="L9" s="209"/>
      <c r="O9" s="209"/>
    </row>
    <row r="10" spans="1:16" x14ac:dyDescent="0.3">
      <c r="B10" s="114"/>
      <c r="D10" s="113" t="s">
        <v>475</v>
      </c>
      <c r="E10" s="116">
        <v>71934</v>
      </c>
      <c r="F10" s="148">
        <v>38575</v>
      </c>
      <c r="H10" s="206"/>
      <c r="I10" s="167"/>
      <c r="J10" s="204"/>
      <c r="L10" s="203"/>
      <c r="O10" s="203"/>
    </row>
    <row r="11" spans="1:16" x14ac:dyDescent="0.3">
      <c r="B11" s="114"/>
      <c r="D11" s="113" t="s">
        <v>476</v>
      </c>
      <c r="E11" s="116">
        <v>11640</v>
      </c>
      <c r="F11" s="148">
        <v>14420</v>
      </c>
      <c r="H11" s="206"/>
      <c r="I11" s="167"/>
      <c r="J11" s="204"/>
      <c r="L11" s="209"/>
      <c r="O11" s="209"/>
    </row>
    <row r="12" spans="1:16" hidden="1" x14ac:dyDescent="0.3">
      <c r="B12" s="114"/>
      <c r="D12" s="113" t="s">
        <v>477</v>
      </c>
      <c r="E12" s="116">
        <v>0</v>
      </c>
      <c r="F12" s="148"/>
      <c r="H12" s="207"/>
      <c r="I12" s="203"/>
      <c r="J12" s="204"/>
      <c r="L12" s="203"/>
      <c r="O12" s="203"/>
    </row>
    <row r="13" spans="1:16" x14ac:dyDescent="0.3">
      <c r="B13" s="114"/>
      <c r="D13" s="113" t="s">
        <v>276</v>
      </c>
      <c r="E13" s="116">
        <v>214267</v>
      </c>
      <c r="F13" s="148">
        <v>174331</v>
      </c>
      <c r="H13" s="208" t="s">
        <v>415</v>
      </c>
      <c r="I13" s="51">
        <f>+E14</f>
        <v>593529</v>
      </c>
      <c r="J13" s="52"/>
      <c r="L13" s="209"/>
      <c r="O13" s="209"/>
    </row>
    <row r="14" spans="1:16" s="9" customFormat="1" x14ac:dyDescent="0.3">
      <c r="A14" s="142"/>
      <c r="B14" s="114"/>
      <c r="C14" s="184" t="s">
        <v>208</v>
      </c>
      <c r="D14" s="185"/>
      <c r="E14" s="186">
        <f>SUM(E7:E13)</f>
        <v>593529</v>
      </c>
      <c r="F14" s="187">
        <f>SUM(F7:F13)</f>
        <v>573740</v>
      </c>
      <c r="G14" s="143"/>
      <c r="H14" s="110"/>
      <c r="I14" s="277" t="s">
        <v>426</v>
      </c>
      <c r="J14" s="277"/>
      <c r="K14"/>
      <c r="L14" s="277" t="s">
        <v>427</v>
      </c>
      <c r="M14" s="277"/>
      <c r="N14"/>
      <c r="O14" s="277" t="s">
        <v>76</v>
      </c>
      <c r="P14" s="277"/>
    </row>
    <row r="15" spans="1:16" x14ac:dyDescent="0.3">
      <c r="B15" s="114"/>
      <c r="C15" s="117" t="s">
        <v>515</v>
      </c>
      <c r="E15" s="111"/>
      <c r="F15" s="147"/>
      <c r="I15" s="15" t="s">
        <v>31</v>
      </c>
      <c r="J15" s="15" t="s">
        <v>32</v>
      </c>
      <c r="K15"/>
      <c r="L15" s="15" t="s">
        <v>31</v>
      </c>
      <c r="M15" s="15" t="s">
        <v>32</v>
      </c>
      <c r="O15" s="15" t="s">
        <v>31</v>
      </c>
      <c r="P15" s="15" t="s">
        <v>32</v>
      </c>
    </row>
    <row r="16" spans="1:16" x14ac:dyDescent="0.3">
      <c r="B16" s="114"/>
      <c r="D16" s="113" t="s">
        <v>478</v>
      </c>
      <c r="E16" s="116">
        <v>1713161</v>
      </c>
      <c r="F16" s="148">
        <v>1577307</v>
      </c>
      <c r="H16" s="208" t="s">
        <v>414</v>
      </c>
      <c r="I16" s="57">
        <f>+F21</f>
        <v>5003429</v>
      </c>
      <c r="J16" s="52"/>
      <c r="K16"/>
      <c r="L16" s="57"/>
      <c r="M16" s="11"/>
      <c r="O16" s="57"/>
      <c r="P16" s="11"/>
    </row>
    <row r="17" spans="1:16" x14ac:dyDescent="0.3">
      <c r="B17" s="114"/>
      <c r="D17" s="113" t="s">
        <v>479</v>
      </c>
      <c r="E17" s="116">
        <v>2233802</v>
      </c>
      <c r="F17" s="148">
        <v>3343071</v>
      </c>
      <c r="H17" s="206" t="s">
        <v>166</v>
      </c>
      <c r="I17" s="49"/>
      <c r="J17" s="47">
        <f>+'CE GR (2)'!D25</f>
        <v>441668</v>
      </c>
      <c r="K17" s="74"/>
      <c r="L17" s="49">
        <f>+J17</f>
        <v>441668</v>
      </c>
      <c r="M17" s="47"/>
      <c r="O17" s="49"/>
      <c r="P17" s="47"/>
    </row>
    <row r="18" spans="1:16" x14ac:dyDescent="0.3">
      <c r="B18" s="114"/>
      <c r="D18" s="113" t="s">
        <v>480</v>
      </c>
      <c r="E18" s="116">
        <f>33228+100000</f>
        <v>133228</v>
      </c>
      <c r="F18" s="148">
        <v>21467</v>
      </c>
      <c r="H18" s="208" t="s">
        <v>428</v>
      </c>
      <c r="I18" s="220"/>
      <c r="J18" s="218" t="s">
        <v>425</v>
      </c>
      <c r="K18" s="9"/>
      <c r="L18" s="216"/>
      <c r="M18" s="9"/>
      <c r="N18" s="9"/>
      <c r="O18" s="218" t="str">
        <f>+J18</f>
        <v>?</v>
      </c>
      <c r="P18" s="47"/>
    </row>
    <row r="19" spans="1:16" x14ac:dyDescent="0.3">
      <c r="B19" s="114"/>
      <c r="D19" s="113" t="s">
        <v>481</v>
      </c>
      <c r="E19" s="116">
        <v>60139</v>
      </c>
      <c r="F19" s="148">
        <v>61584</v>
      </c>
      <c r="H19" s="206"/>
      <c r="I19" s="167"/>
      <c r="J19" s="204"/>
      <c r="L19" s="209"/>
      <c r="O19" s="209"/>
      <c r="P19" s="47"/>
    </row>
    <row r="20" spans="1:16" x14ac:dyDescent="0.3">
      <c r="B20" s="114"/>
      <c r="D20" s="113" t="s">
        <v>286</v>
      </c>
      <c r="E20" s="116">
        <v>0</v>
      </c>
      <c r="F20" s="148"/>
      <c r="H20" s="206"/>
      <c r="I20" s="167"/>
      <c r="J20" s="204"/>
      <c r="L20" s="203"/>
      <c r="O20" s="203"/>
      <c r="P20" s="47"/>
    </row>
    <row r="21" spans="1:16" s="9" customFormat="1" x14ac:dyDescent="0.3">
      <c r="A21" s="142"/>
      <c r="B21" s="121"/>
      <c r="C21" s="184" t="s">
        <v>210</v>
      </c>
      <c r="D21" s="185"/>
      <c r="E21" s="186">
        <f>SUM(E16:E20)</f>
        <v>4140330</v>
      </c>
      <c r="F21" s="187">
        <f>SUM(F16:F20)</f>
        <v>5003429</v>
      </c>
      <c r="G21" s="143"/>
      <c r="H21" s="208" t="s">
        <v>415</v>
      </c>
      <c r="I21" s="51">
        <f>+E21</f>
        <v>4140330</v>
      </c>
      <c r="J21" s="204"/>
      <c r="K21" s="163"/>
      <c r="L21" s="209"/>
      <c r="M21"/>
      <c r="N21"/>
      <c r="O21" s="209"/>
      <c r="P21" s="47"/>
    </row>
    <row r="22" spans="1:16" ht="15.75" hidden="1" customHeight="1" x14ac:dyDescent="0.3">
      <c r="B22" s="114"/>
      <c r="C22" s="295" t="s">
        <v>458</v>
      </c>
      <c r="D22" s="295"/>
      <c r="E22" s="116"/>
      <c r="F22" s="150"/>
      <c r="H22" s="207"/>
      <c r="I22" s="203"/>
      <c r="J22" s="204"/>
      <c r="L22" s="203"/>
      <c r="O22" s="203"/>
      <c r="P22" s="47"/>
    </row>
    <row r="23" spans="1:16" ht="15.75" hidden="1" customHeight="1" x14ac:dyDescent="0.3">
      <c r="B23" s="114"/>
      <c r="D23" s="115" t="s">
        <v>290</v>
      </c>
      <c r="E23" s="116"/>
      <c r="F23" s="151"/>
      <c r="H23" s="208" t="s">
        <v>415</v>
      </c>
      <c r="I23" s="51">
        <f>+E25</f>
        <v>0</v>
      </c>
      <c r="J23" s="52"/>
      <c r="L23" s="209"/>
      <c r="O23" s="209"/>
      <c r="P23" s="47"/>
    </row>
    <row r="24" spans="1:16" ht="15.75" hidden="1" customHeight="1" x14ac:dyDescent="0.3">
      <c r="B24" s="114"/>
      <c r="D24" s="113" t="s">
        <v>291</v>
      </c>
      <c r="E24" s="116"/>
      <c r="F24" s="148"/>
      <c r="P24" s="47"/>
    </row>
    <row r="25" spans="1:16" ht="14.4" hidden="1" customHeight="1" x14ac:dyDescent="0.3">
      <c r="B25" s="114"/>
      <c r="D25" s="113" t="s">
        <v>292</v>
      </c>
      <c r="E25" s="116"/>
      <c r="F25" s="148"/>
      <c r="P25" s="47"/>
    </row>
    <row r="26" spans="1:16" ht="15.6" hidden="1" customHeight="1" x14ac:dyDescent="0.3">
      <c r="B26" s="114"/>
      <c r="D26" s="113" t="s">
        <v>226</v>
      </c>
      <c r="E26" s="116"/>
      <c r="F26" s="148"/>
      <c r="P26" s="47"/>
    </row>
    <row r="27" spans="1:16" ht="15.75" hidden="1" customHeight="1" x14ac:dyDescent="0.3">
      <c r="B27" s="114"/>
      <c r="D27" s="113" t="s">
        <v>293</v>
      </c>
      <c r="E27" s="116"/>
      <c r="F27" s="148"/>
      <c r="P27" s="47"/>
    </row>
    <row r="28" spans="1:16" ht="15.75" hidden="1" customHeight="1" x14ac:dyDescent="0.3">
      <c r="B28" s="114"/>
      <c r="D28" s="113" t="s">
        <v>227</v>
      </c>
      <c r="E28" s="116"/>
      <c r="F28" s="148"/>
      <c r="P28" s="47"/>
    </row>
    <row r="29" spans="1:16" ht="15.75" hidden="1" customHeight="1" x14ac:dyDescent="0.3">
      <c r="B29" s="114"/>
      <c r="D29" s="115" t="s">
        <v>296</v>
      </c>
      <c r="E29" s="124"/>
      <c r="F29" s="151"/>
      <c r="P29" s="47"/>
    </row>
    <row r="30" spans="1:16" ht="15.75" hidden="1" customHeight="1" x14ac:dyDescent="0.3">
      <c r="B30" s="114"/>
      <c r="D30" s="113" t="s">
        <v>298</v>
      </c>
      <c r="E30" s="116"/>
      <c r="F30" s="148"/>
      <c r="P30" s="47"/>
    </row>
    <row r="31" spans="1:16" ht="15.75" hidden="1" customHeight="1" x14ac:dyDescent="0.3">
      <c r="B31" s="114"/>
      <c r="D31" s="113" t="s">
        <v>300</v>
      </c>
      <c r="E31" s="116"/>
      <c r="F31" s="148"/>
      <c r="P31" s="47"/>
    </row>
    <row r="32" spans="1:16" ht="15.75" hidden="1" customHeight="1" x14ac:dyDescent="0.3">
      <c r="B32" s="114"/>
      <c r="D32" s="113" t="s">
        <v>261</v>
      </c>
      <c r="E32" s="116"/>
      <c r="F32" s="148"/>
      <c r="P32" s="47"/>
    </row>
    <row r="33" spans="1:16" ht="15.75" hidden="1" customHeight="1" x14ac:dyDescent="0.3">
      <c r="B33" s="114"/>
      <c r="D33" s="113" t="s">
        <v>303</v>
      </c>
      <c r="E33" s="116"/>
      <c r="F33" s="148"/>
      <c r="P33" s="47"/>
    </row>
    <row r="34" spans="1:16" ht="15.75" hidden="1" customHeight="1" x14ac:dyDescent="0.3">
      <c r="B34" s="114"/>
      <c r="D34" s="113" t="s">
        <v>228</v>
      </c>
      <c r="E34" s="116"/>
      <c r="F34" s="148"/>
      <c r="P34" s="47"/>
    </row>
    <row r="35" spans="1:16" ht="15.75" hidden="1" customHeight="1" x14ac:dyDescent="0.3">
      <c r="B35" s="114"/>
      <c r="D35" s="113" t="s">
        <v>482</v>
      </c>
      <c r="E35" s="116"/>
      <c r="F35" s="148"/>
      <c r="P35" s="47"/>
    </row>
    <row r="36" spans="1:16" ht="15.75" hidden="1" customHeight="1" x14ac:dyDescent="0.3">
      <c r="B36" s="114"/>
      <c r="D36" s="113" t="s">
        <v>308</v>
      </c>
      <c r="E36" s="116"/>
      <c r="F36" s="148"/>
      <c r="H36" s="196"/>
      <c r="P36" s="47"/>
    </row>
    <row r="37" spans="1:16" ht="15.75" hidden="1" customHeight="1" x14ac:dyDescent="0.3">
      <c r="B37" s="128"/>
      <c r="C37" s="129" t="s">
        <v>213</v>
      </c>
      <c r="D37" s="118"/>
      <c r="E37" s="119">
        <f>SUM(E23:E36)</f>
        <v>0</v>
      </c>
      <c r="F37" s="149">
        <f>SUM(F23:F36)</f>
        <v>0</v>
      </c>
      <c r="P37" s="47"/>
    </row>
    <row r="38" spans="1:16" x14ac:dyDescent="0.3">
      <c r="B38" s="108" t="s">
        <v>214</v>
      </c>
      <c r="E38" s="130">
        <f>+E37+E21+E14</f>
        <v>4733859</v>
      </c>
      <c r="F38" s="152">
        <f>+F37+F21+F14</f>
        <v>5577169</v>
      </c>
      <c r="P38" s="47"/>
    </row>
    <row r="39" spans="1:16" x14ac:dyDescent="0.3">
      <c r="B39" s="108"/>
      <c r="E39" s="111"/>
      <c r="F39" s="147"/>
    </row>
    <row r="40" spans="1:16" x14ac:dyDescent="0.3">
      <c r="B40" s="108" t="s">
        <v>353</v>
      </c>
      <c r="E40" s="111"/>
      <c r="F40" s="147"/>
    </row>
    <row r="41" spans="1:16" x14ac:dyDescent="0.3">
      <c r="B41" s="114"/>
      <c r="C41" s="129" t="s">
        <v>459</v>
      </c>
      <c r="E41" s="111"/>
      <c r="F41" s="147"/>
    </row>
    <row r="42" spans="1:16" x14ac:dyDescent="0.3">
      <c r="B42" s="114"/>
      <c r="D42" s="113" t="s">
        <v>483</v>
      </c>
      <c r="E42" s="116">
        <v>482397</v>
      </c>
      <c r="F42" s="148">
        <v>415966</v>
      </c>
      <c r="G42" s="195">
        <f>+E42-F42</f>
        <v>66431</v>
      </c>
    </row>
    <row r="43" spans="1:16" hidden="1" x14ac:dyDescent="0.3">
      <c r="B43" s="114"/>
      <c r="D43" s="113" t="s">
        <v>484</v>
      </c>
      <c r="E43" s="116"/>
      <c r="F43" s="148"/>
    </row>
    <row r="44" spans="1:16" hidden="1" x14ac:dyDescent="0.3">
      <c r="B44" s="114"/>
      <c r="D44" s="113" t="s">
        <v>485</v>
      </c>
      <c r="E44" s="116"/>
      <c r="F44" s="148"/>
    </row>
    <row r="45" spans="1:16" x14ac:dyDescent="0.3">
      <c r="B45" s="114"/>
      <c r="D45" s="113" t="s">
        <v>486</v>
      </c>
      <c r="E45" s="116">
        <v>771808</v>
      </c>
      <c r="F45" s="148">
        <v>852303</v>
      </c>
      <c r="G45" s="195">
        <f>+E45-F45</f>
        <v>-80495</v>
      </c>
    </row>
    <row r="46" spans="1:16" hidden="1" x14ac:dyDescent="0.3">
      <c r="B46" s="114"/>
      <c r="D46" s="113" t="s">
        <v>318</v>
      </c>
      <c r="E46" s="116"/>
      <c r="F46" s="148"/>
    </row>
    <row r="47" spans="1:16" s="9" customFormat="1" x14ac:dyDescent="0.3">
      <c r="A47" s="142"/>
      <c r="B47" s="121"/>
      <c r="C47" s="189" t="s">
        <v>216</v>
      </c>
      <c r="D47" s="185"/>
      <c r="E47" s="186">
        <f>SUM(E41:E46)</f>
        <v>1254205</v>
      </c>
      <c r="F47" s="187">
        <f>SUM(F41:F46)</f>
        <v>1268269</v>
      </c>
      <c r="G47" s="195">
        <f>+E47-F47</f>
        <v>-14064</v>
      </c>
      <c r="H47" s="143"/>
      <c r="I47" s="180"/>
      <c r="J47" s="130"/>
      <c r="K47" s="188"/>
    </row>
    <row r="48" spans="1:16" x14ac:dyDescent="0.3">
      <c r="B48" s="114"/>
      <c r="C48" s="295" t="s">
        <v>460</v>
      </c>
      <c r="D48" s="295"/>
      <c r="E48" s="122"/>
      <c r="F48" s="150"/>
    </row>
    <row r="49" spans="1:12" s="85" customFormat="1" x14ac:dyDescent="0.3">
      <c r="A49" s="131"/>
      <c r="B49" s="114"/>
      <c r="C49" s="109"/>
      <c r="D49" s="113" t="s">
        <v>487</v>
      </c>
      <c r="E49" s="116"/>
      <c r="F49" s="148"/>
      <c r="L49" s="103"/>
    </row>
    <row r="50" spans="1:12" s="85" customFormat="1" x14ac:dyDescent="0.3">
      <c r="A50" s="131"/>
      <c r="B50" s="114"/>
      <c r="C50" s="109"/>
      <c r="D50" s="113" t="s">
        <v>320</v>
      </c>
      <c r="E50" s="116">
        <f>4855070+200000</f>
        <v>5055070</v>
      </c>
      <c r="F50" s="148">
        <f>4574507+150000</f>
        <v>4724507</v>
      </c>
      <c r="H50" s="202">
        <f>+E50-F50</f>
        <v>330563</v>
      </c>
      <c r="L50" s="103"/>
    </row>
    <row r="51" spans="1:12" s="85" customFormat="1" x14ac:dyDescent="0.3">
      <c r="A51" s="131"/>
      <c r="B51" s="114"/>
      <c r="C51" s="109"/>
      <c r="D51" s="113" t="s">
        <v>321</v>
      </c>
      <c r="E51" s="116"/>
      <c r="F51" s="148"/>
      <c r="L51" s="103"/>
    </row>
    <row r="52" spans="1:12" s="85" customFormat="1" hidden="1" x14ac:dyDescent="0.3">
      <c r="A52" s="131"/>
      <c r="B52" s="114"/>
      <c r="C52" s="109"/>
      <c r="D52" s="113" t="s">
        <v>488</v>
      </c>
      <c r="E52" s="116"/>
      <c r="F52" s="148"/>
      <c r="L52" s="103"/>
    </row>
    <row r="53" spans="1:12" s="85" customFormat="1" hidden="1" x14ac:dyDescent="0.3">
      <c r="A53" s="131"/>
      <c r="B53" s="114"/>
      <c r="C53" s="109"/>
      <c r="D53" s="113" t="s">
        <v>489</v>
      </c>
      <c r="E53" s="116"/>
      <c r="F53" s="148"/>
      <c r="L53" s="103"/>
    </row>
    <row r="54" spans="1:12" s="85" customFormat="1" x14ac:dyDescent="0.3">
      <c r="A54" s="131"/>
      <c r="B54" s="114"/>
      <c r="C54" s="109"/>
      <c r="D54" s="113" t="s">
        <v>490</v>
      </c>
      <c r="E54" s="116"/>
      <c r="F54" s="148"/>
      <c r="L54" s="103"/>
    </row>
    <row r="55" spans="1:12" s="85" customFormat="1" x14ac:dyDescent="0.3">
      <c r="A55" s="131"/>
      <c r="B55" s="114"/>
      <c r="C55" s="109"/>
      <c r="D55" s="113" t="s">
        <v>320</v>
      </c>
      <c r="E55" s="116">
        <v>222007</v>
      </c>
      <c r="F55" s="148">
        <v>422247</v>
      </c>
      <c r="L55" s="103"/>
    </row>
    <row r="56" spans="1:12" s="85" customFormat="1" x14ac:dyDescent="0.3">
      <c r="A56" s="131"/>
      <c r="B56" s="114"/>
      <c r="C56" s="109"/>
      <c r="D56" s="113" t="s">
        <v>321</v>
      </c>
      <c r="E56" s="116"/>
      <c r="F56" s="148"/>
      <c r="L56" s="103"/>
    </row>
    <row r="57" spans="1:12" s="85" customFormat="1" x14ac:dyDescent="0.3">
      <c r="A57" s="131"/>
      <c r="B57" s="114"/>
      <c r="C57" s="109"/>
      <c r="D57" s="113" t="s">
        <v>412</v>
      </c>
      <c r="E57" s="116"/>
      <c r="F57" s="148"/>
      <c r="L57" s="103"/>
    </row>
    <row r="58" spans="1:12" s="85" customFormat="1" x14ac:dyDescent="0.3">
      <c r="A58" s="131"/>
      <c r="B58" s="114"/>
      <c r="C58" s="109"/>
      <c r="D58" s="113" t="s">
        <v>320</v>
      </c>
      <c r="E58" s="116">
        <v>628</v>
      </c>
      <c r="F58" s="148">
        <v>1505</v>
      </c>
      <c r="L58" s="103"/>
    </row>
    <row r="59" spans="1:12" s="85" customFormat="1" x14ac:dyDescent="0.3">
      <c r="A59" s="131"/>
      <c r="B59" s="114"/>
      <c r="C59" s="109"/>
      <c r="D59" s="113" t="s">
        <v>321</v>
      </c>
      <c r="E59" s="116"/>
      <c r="F59" s="148"/>
      <c r="L59" s="103"/>
    </row>
    <row r="60" spans="1:12" s="85" customFormat="1" x14ac:dyDescent="0.3">
      <c r="A60" s="131"/>
      <c r="B60" s="114"/>
      <c r="C60" s="109"/>
      <c r="D60" s="113" t="s">
        <v>521</v>
      </c>
      <c r="E60" s="116"/>
      <c r="F60" s="148"/>
      <c r="L60" s="103"/>
    </row>
    <row r="61" spans="1:12" s="85" customFormat="1" x14ac:dyDescent="0.3">
      <c r="A61" s="131"/>
      <c r="B61" s="114"/>
      <c r="C61" s="109"/>
      <c r="D61" s="113" t="s">
        <v>320</v>
      </c>
      <c r="E61" s="116">
        <v>247053</v>
      </c>
      <c r="F61" s="148">
        <v>223933</v>
      </c>
      <c r="L61" s="103"/>
    </row>
    <row r="62" spans="1:12" s="85" customFormat="1" x14ac:dyDescent="0.3">
      <c r="A62" s="131"/>
      <c r="B62" s="114"/>
      <c r="C62" s="109"/>
      <c r="D62" s="113" t="s">
        <v>321</v>
      </c>
      <c r="E62" s="116"/>
      <c r="F62" s="148"/>
      <c r="L62" s="103"/>
    </row>
    <row r="63" spans="1:12" s="85" customFormat="1" x14ac:dyDescent="0.3">
      <c r="A63" s="131"/>
      <c r="B63" s="114"/>
      <c r="C63" s="109"/>
      <c r="D63" s="113" t="s">
        <v>218</v>
      </c>
      <c r="E63" s="116"/>
      <c r="F63" s="148"/>
      <c r="L63" s="103"/>
    </row>
    <row r="64" spans="1:12" s="85" customFormat="1" x14ac:dyDescent="0.3">
      <c r="A64" s="131"/>
      <c r="B64" s="114"/>
      <c r="C64" s="109"/>
      <c r="D64" s="113" t="s">
        <v>320</v>
      </c>
      <c r="E64" s="116">
        <f>377111+2808</f>
        <v>379919</v>
      </c>
      <c r="F64" s="148">
        <v>354375</v>
      </c>
      <c r="L64" s="103"/>
    </row>
    <row r="65" spans="1:12" s="85" customFormat="1" x14ac:dyDescent="0.3">
      <c r="A65" s="131"/>
      <c r="B65" s="114"/>
      <c r="C65" s="109"/>
      <c r="D65" s="113" t="s">
        <v>321</v>
      </c>
      <c r="E65" s="116"/>
      <c r="F65" s="148"/>
      <c r="L65" s="103"/>
    </row>
    <row r="66" spans="1:12" s="85" customFormat="1" hidden="1" x14ac:dyDescent="0.3">
      <c r="A66" s="131"/>
      <c r="B66" s="114"/>
      <c r="C66" s="109"/>
      <c r="D66" s="113" t="s">
        <v>219</v>
      </c>
      <c r="E66" s="116"/>
      <c r="F66" s="148"/>
      <c r="L66" s="103"/>
    </row>
    <row r="67" spans="1:12" s="43" customFormat="1" x14ac:dyDescent="0.3">
      <c r="A67" s="180"/>
      <c r="B67" s="121"/>
      <c r="C67" s="189" t="s">
        <v>210</v>
      </c>
      <c r="D67" s="185"/>
      <c r="E67" s="186">
        <f>SUM(E49:E66)</f>
        <v>5904677</v>
      </c>
      <c r="F67" s="187">
        <f>SUM(F49:F66)</f>
        <v>5726567</v>
      </c>
    </row>
    <row r="68" spans="1:12" s="85" customFormat="1" x14ac:dyDescent="0.3">
      <c r="A68" s="131"/>
      <c r="B68" s="114"/>
      <c r="C68" s="129" t="s">
        <v>461</v>
      </c>
      <c r="D68" s="110"/>
      <c r="E68" s="111"/>
      <c r="F68" s="147"/>
      <c r="L68" s="103"/>
    </row>
    <row r="69" spans="1:12" s="85" customFormat="1" hidden="1" x14ac:dyDescent="0.3">
      <c r="A69" s="131"/>
      <c r="B69" s="114"/>
      <c r="C69" s="109"/>
      <c r="D69" s="113" t="s">
        <v>491</v>
      </c>
      <c r="E69" s="116"/>
      <c r="F69" s="148"/>
      <c r="L69" s="103"/>
    </row>
    <row r="70" spans="1:12" s="85" customFormat="1" hidden="1" x14ac:dyDescent="0.3">
      <c r="A70" s="131"/>
      <c r="B70" s="114"/>
      <c r="C70" s="109"/>
      <c r="D70" s="113" t="s">
        <v>492</v>
      </c>
      <c r="E70" s="116"/>
      <c r="F70" s="148"/>
      <c r="L70" s="103"/>
    </row>
    <row r="71" spans="1:12" s="85" customFormat="1" hidden="1" x14ac:dyDescent="0.3">
      <c r="A71" s="131"/>
      <c r="B71" s="114"/>
      <c r="C71" s="109"/>
      <c r="D71" s="113" t="s">
        <v>493</v>
      </c>
      <c r="E71" s="116"/>
      <c r="F71" s="148"/>
      <c r="L71" s="103"/>
    </row>
    <row r="72" spans="1:12" s="85" customFormat="1" hidden="1" x14ac:dyDescent="0.3">
      <c r="A72" s="131"/>
      <c r="B72" s="114"/>
      <c r="C72" s="109"/>
      <c r="D72" s="113" t="s">
        <v>494</v>
      </c>
      <c r="E72" s="116"/>
      <c r="F72" s="148"/>
      <c r="L72" s="103"/>
    </row>
    <row r="73" spans="1:12" s="85" customFormat="1" x14ac:dyDescent="0.3">
      <c r="A73" s="131"/>
      <c r="B73" s="114"/>
      <c r="C73" s="109"/>
      <c r="D73" s="113" t="s">
        <v>495</v>
      </c>
      <c r="E73" s="116">
        <v>2607</v>
      </c>
      <c r="F73" s="148">
        <v>2607</v>
      </c>
      <c r="L73" s="103"/>
    </row>
    <row r="74" spans="1:12" s="85" customFormat="1" x14ac:dyDescent="0.3">
      <c r="A74" s="131"/>
      <c r="B74" s="114"/>
      <c r="C74" s="109"/>
      <c r="D74" s="113" t="s">
        <v>347</v>
      </c>
      <c r="E74" s="116">
        <f>2750-2387</f>
        <v>363</v>
      </c>
      <c r="F74" s="148"/>
      <c r="L74" s="103"/>
    </row>
    <row r="75" spans="1:12" s="85" customFormat="1" hidden="1" x14ac:dyDescent="0.3">
      <c r="A75" s="131"/>
      <c r="B75" s="114"/>
      <c r="C75" s="109"/>
      <c r="D75" s="113" t="s">
        <v>330</v>
      </c>
      <c r="E75" s="116"/>
      <c r="F75" s="148"/>
      <c r="L75" s="103"/>
    </row>
    <row r="76" spans="1:12" s="43" customFormat="1" x14ac:dyDescent="0.3">
      <c r="A76" s="180"/>
      <c r="B76" s="121"/>
      <c r="C76" s="189" t="s">
        <v>213</v>
      </c>
      <c r="D76" s="185"/>
      <c r="E76" s="186">
        <f>SUM(E68:E75)</f>
        <v>2970</v>
      </c>
      <c r="F76" s="187">
        <f>SUM(F68:F75)</f>
        <v>2607</v>
      </c>
    </row>
    <row r="77" spans="1:12" s="85" customFormat="1" x14ac:dyDescent="0.3">
      <c r="A77" s="131"/>
      <c r="B77" s="114"/>
      <c r="C77" s="113" t="s">
        <v>516</v>
      </c>
      <c r="D77" s="110"/>
      <c r="E77" s="111"/>
      <c r="F77" s="147"/>
      <c r="L77" s="103"/>
    </row>
    <row r="78" spans="1:12" s="85" customFormat="1" x14ac:dyDescent="0.3">
      <c r="A78" s="131"/>
      <c r="B78" s="114"/>
      <c r="C78" s="109"/>
      <c r="D78" s="113" t="s">
        <v>496</v>
      </c>
      <c r="E78" s="116">
        <f>2298441+300000-2750</f>
        <v>2595691</v>
      </c>
      <c r="F78" s="148">
        <f>1506186+200000</f>
        <v>1706186</v>
      </c>
      <c r="H78" s="202">
        <f>+E81-F81</f>
        <v>889645</v>
      </c>
      <c r="L78" s="103"/>
    </row>
    <row r="79" spans="1:12" s="85" customFormat="1" x14ac:dyDescent="0.3">
      <c r="A79" s="131"/>
      <c r="B79" s="114"/>
      <c r="C79" s="109"/>
      <c r="D79" s="113" t="s">
        <v>497</v>
      </c>
      <c r="E79" s="116">
        <v>10797</v>
      </c>
      <c r="F79" s="148">
        <v>10657</v>
      </c>
      <c r="L79" s="103"/>
    </row>
    <row r="80" spans="1:12" s="85" customFormat="1" hidden="1" x14ac:dyDescent="0.3">
      <c r="A80" s="131"/>
      <c r="B80" s="114"/>
      <c r="C80" s="109"/>
      <c r="D80" s="113" t="s">
        <v>498</v>
      </c>
      <c r="E80" s="116"/>
      <c r="F80" s="148"/>
      <c r="L80" s="103"/>
    </row>
    <row r="81" spans="1:12" s="43" customFormat="1" x14ac:dyDescent="0.3">
      <c r="A81" s="180"/>
      <c r="B81" s="121"/>
      <c r="C81" s="189" t="s">
        <v>221</v>
      </c>
      <c r="D81" s="185"/>
      <c r="E81" s="186">
        <f>SUM(E78:E80)</f>
        <v>2606488</v>
      </c>
      <c r="F81" s="187">
        <f>SUM(F78:F80)</f>
        <v>1716843</v>
      </c>
    </row>
    <row r="82" spans="1:12" s="85" customFormat="1" x14ac:dyDescent="0.3">
      <c r="A82" s="131"/>
      <c r="B82" s="114"/>
      <c r="C82" s="113"/>
      <c r="D82" s="110"/>
      <c r="E82" s="111"/>
      <c r="F82" s="147"/>
      <c r="L82" s="103"/>
    </row>
    <row r="83" spans="1:12" s="85" customFormat="1" x14ac:dyDescent="0.3">
      <c r="A83" s="131"/>
      <c r="B83" s="108" t="s">
        <v>222</v>
      </c>
      <c r="C83" s="109"/>
      <c r="D83" s="110"/>
      <c r="E83" s="130">
        <f>+E81+E76+E67+E47</f>
        <v>9768340</v>
      </c>
      <c r="F83" s="152">
        <f>+F81+F76+F67+F47</f>
        <v>8714286</v>
      </c>
      <c r="L83" s="103"/>
    </row>
    <row r="84" spans="1:12" s="85" customFormat="1" x14ac:dyDescent="0.3">
      <c r="A84" s="131"/>
      <c r="B84" s="108"/>
      <c r="C84" s="109"/>
      <c r="D84" s="110"/>
      <c r="E84" s="111"/>
      <c r="F84" s="147"/>
      <c r="L84" s="103"/>
    </row>
    <row r="85" spans="1:12" s="85" customFormat="1" x14ac:dyDescent="0.3">
      <c r="A85" s="131"/>
      <c r="B85" s="199" t="s">
        <v>354</v>
      </c>
      <c r="C85" s="154"/>
      <c r="D85" s="192"/>
      <c r="E85" s="193">
        <v>25398</v>
      </c>
      <c r="F85" s="194">
        <v>19850</v>
      </c>
      <c r="L85" s="103"/>
    </row>
    <row r="86" spans="1:12" s="85" customFormat="1" x14ac:dyDescent="0.3">
      <c r="A86" s="131"/>
      <c r="B86" s="114"/>
      <c r="C86" s="109"/>
      <c r="D86" s="120"/>
      <c r="E86" s="135"/>
      <c r="F86" s="153"/>
      <c r="L86" s="103"/>
    </row>
    <row r="87" spans="1:12" s="85" customFormat="1" x14ac:dyDescent="0.3">
      <c r="A87" s="131"/>
      <c r="B87" s="106" t="s">
        <v>259</v>
      </c>
      <c r="C87" s="138"/>
      <c r="D87" s="107"/>
      <c r="E87" s="139">
        <f>+E85+E83+E38+E3</f>
        <v>14527597</v>
      </c>
      <c r="F87" s="162">
        <f>+F85+F83+F38+F3</f>
        <v>14311305</v>
      </c>
      <c r="L87" s="103"/>
    </row>
    <row r="88" spans="1:12" s="85" customFormat="1" ht="6" customHeight="1" x14ac:dyDescent="0.3">
      <c r="A88" s="131"/>
      <c r="B88" s="142"/>
      <c r="C88" s="109"/>
      <c r="D88" s="110"/>
      <c r="E88" s="111"/>
      <c r="F88" s="111"/>
      <c r="G88" s="143"/>
      <c r="H88" s="110"/>
      <c r="I88" s="131"/>
      <c r="J88" s="111"/>
      <c r="K88" s="111"/>
      <c r="L88" s="103"/>
    </row>
    <row r="89" spans="1:12" x14ac:dyDescent="0.3">
      <c r="E89" s="111"/>
      <c r="F89" s="111"/>
    </row>
    <row r="90" spans="1:12" x14ac:dyDescent="0.3">
      <c r="E90" s="111">
        <f>+E87-E177</f>
        <v>0</v>
      </c>
      <c r="F90" s="111">
        <f>+F87-F177</f>
        <v>0</v>
      </c>
    </row>
    <row r="91" spans="1:12" x14ac:dyDescent="0.3">
      <c r="J91" s="111">
        <f>+E177-E87</f>
        <v>0</v>
      </c>
      <c r="K91" s="111">
        <f>+F177-F87</f>
        <v>0</v>
      </c>
    </row>
    <row r="92" spans="1:12" x14ac:dyDescent="0.3">
      <c r="B92" s="299" t="s">
        <v>430</v>
      </c>
      <c r="C92" s="300"/>
      <c r="D92" s="300"/>
      <c r="E92" s="190">
        <v>42735</v>
      </c>
      <c r="F92" s="191">
        <v>42369</v>
      </c>
    </row>
    <row r="93" spans="1:12" x14ac:dyDescent="0.3">
      <c r="B93" s="155" t="s">
        <v>517</v>
      </c>
      <c r="C93" s="144"/>
      <c r="D93" s="144"/>
      <c r="E93" s="156"/>
      <c r="F93" s="157"/>
    </row>
    <row r="94" spans="1:12" x14ac:dyDescent="0.3">
      <c r="B94" s="112"/>
      <c r="C94" s="113" t="s">
        <v>462</v>
      </c>
      <c r="E94" s="111">
        <v>2000000</v>
      </c>
      <c r="F94" s="158">
        <v>2000000</v>
      </c>
    </row>
    <row r="95" spans="1:12" hidden="1" x14ac:dyDescent="0.3">
      <c r="B95" s="112"/>
      <c r="C95" s="113" t="s">
        <v>463</v>
      </c>
      <c r="E95" s="111"/>
      <c r="F95" s="158"/>
    </row>
    <row r="96" spans="1:12" hidden="1" x14ac:dyDescent="0.3">
      <c r="B96" s="108"/>
      <c r="C96" s="113" t="s">
        <v>464</v>
      </c>
      <c r="E96" s="111"/>
      <c r="F96" s="158"/>
    </row>
    <row r="97" spans="2:10" x14ac:dyDescent="0.3">
      <c r="B97" s="108"/>
      <c r="C97" s="113" t="s">
        <v>465</v>
      </c>
      <c r="E97" s="111">
        <v>5870</v>
      </c>
      <c r="F97" s="158">
        <v>4527</v>
      </c>
      <c r="H97" s="197">
        <f>+E97-F97</f>
        <v>1343</v>
      </c>
    </row>
    <row r="98" spans="2:10" ht="15.75" hidden="1" customHeight="1" x14ac:dyDescent="0.3">
      <c r="B98" s="108"/>
      <c r="C98" s="113" t="s">
        <v>466</v>
      </c>
      <c r="E98" s="111"/>
      <c r="F98" s="158"/>
      <c r="H98" s="197">
        <f t="shared" ref="H98:H103" si="0">+E98-F98</f>
        <v>0</v>
      </c>
    </row>
    <row r="99" spans="2:10" x14ac:dyDescent="0.3">
      <c r="B99" s="108"/>
      <c r="C99" s="113" t="s">
        <v>467</v>
      </c>
      <c r="E99" s="111"/>
      <c r="F99" s="158"/>
      <c r="H99" s="197">
        <f t="shared" si="0"/>
        <v>0</v>
      </c>
    </row>
    <row r="100" spans="2:10" x14ac:dyDescent="0.3">
      <c r="B100" s="108"/>
      <c r="C100" s="110"/>
      <c r="D100" s="110" t="s">
        <v>262</v>
      </c>
      <c r="E100" s="111">
        <v>111544</v>
      </c>
      <c r="F100" s="158">
        <v>86025</v>
      </c>
      <c r="H100" s="197">
        <f t="shared" si="0"/>
        <v>25519</v>
      </c>
    </row>
    <row r="101" spans="2:10" x14ac:dyDescent="0.3">
      <c r="B101" s="108"/>
      <c r="C101" s="110"/>
      <c r="D101" s="110" t="s">
        <v>263</v>
      </c>
      <c r="E101" s="111">
        <v>2611766</v>
      </c>
      <c r="F101" s="158">
        <v>2611764</v>
      </c>
      <c r="H101" s="197">
        <f t="shared" si="0"/>
        <v>2</v>
      </c>
    </row>
    <row r="102" spans="2:10" x14ac:dyDescent="0.3">
      <c r="B102" s="108"/>
      <c r="C102" s="113" t="s">
        <v>468</v>
      </c>
      <c r="E102" s="111">
        <v>-8891</v>
      </c>
      <c r="F102" s="158"/>
      <c r="H102" s="197">
        <f t="shared" si="0"/>
        <v>-8891</v>
      </c>
    </row>
    <row r="103" spans="2:10" ht="15.75" hidden="1" customHeight="1" x14ac:dyDescent="0.3">
      <c r="B103" s="108"/>
      <c r="C103" s="113" t="s">
        <v>469</v>
      </c>
      <c r="E103" s="111"/>
      <c r="F103" s="158"/>
      <c r="H103" s="197">
        <f t="shared" si="0"/>
        <v>0</v>
      </c>
    </row>
    <row r="104" spans="2:10" x14ac:dyDescent="0.3">
      <c r="B104" s="108"/>
      <c r="C104" s="113" t="s">
        <v>470</v>
      </c>
      <c r="E104" s="111">
        <f>+'CE GR (2)'!D64</f>
        <v>808444</v>
      </c>
      <c r="F104" s="147">
        <f>+'CE GR (2)'!E64</f>
        <v>526862</v>
      </c>
      <c r="H104" s="197"/>
      <c r="I104" s="198">
        <f>+E104</f>
        <v>808444</v>
      </c>
    </row>
    <row r="105" spans="2:10" ht="15.75" hidden="1" customHeight="1" x14ac:dyDescent="0.3">
      <c r="B105" s="112"/>
      <c r="C105" s="113" t="s">
        <v>471</v>
      </c>
      <c r="E105" s="111"/>
      <c r="F105" s="158"/>
    </row>
    <row r="106" spans="2:10" x14ac:dyDescent="0.3">
      <c r="B106" s="108" t="s">
        <v>209</v>
      </c>
      <c r="C106" s="110"/>
      <c r="E106" s="130">
        <f>SUM(E94:E105)</f>
        <v>5528733</v>
      </c>
      <c r="F106" s="152">
        <f>SUM(F94:F105)</f>
        <v>5229178</v>
      </c>
      <c r="H106" s="197">
        <f>+E106-F106</f>
        <v>299555</v>
      </c>
      <c r="I106" s="198">
        <f>+F106</f>
        <v>5229178</v>
      </c>
      <c r="J106" s="111">
        <f>+I106</f>
        <v>5229178</v>
      </c>
    </row>
    <row r="107" spans="2:10" x14ac:dyDescent="0.3">
      <c r="B107" s="108"/>
      <c r="C107" s="113"/>
      <c r="E107" s="111"/>
      <c r="F107" s="158"/>
      <c r="H107" s="197">
        <f>+E104</f>
        <v>808444</v>
      </c>
      <c r="I107" s="198">
        <f>+E106</f>
        <v>5528733</v>
      </c>
      <c r="J107" s="111">
        <f>+I107-I111</f>
        <v>6037622</v>
      </c>
    </row>
    <row r="108" spans="2:10" x14ac:dyDescent="0.3">
      <c r="B108" s="108" t="s">
        <v>283</v>
      </c>
      <c r="C108" s="113"/>
      <c r="D108" s="120"/>
      <c r="E108" s="111"/>
      <c r="F108" s="158"/>
      <c r="H108" s="197">
        <f>+H106-H107</f>
        <v>-508889</v>
      </c>
      <c r="I108" s="198">
        <f>+I107-I106</f>
        <v>299555</v>
      </c>
      <c r="J108" s="111">
        <f>+J107-J106</f>
        <v>808444</v>
      </c>
    </row>
    <row r="109" spans="2:10" hidden="1" x14ac:dyDescent="0.3">
      <c r="B109" s="108"/>
      <c r="C109" s="110"/>
      <c r="D109" s="113" t="s">
        <v>499</v>
      </c>
      <c r="E109" s="111"/>
      <c r="F109" s="158"/>
    </row>
    <row r="110" spans="2:10" hidden="1" x14ac:dyDescent="0.3">
      <c r="B110" s="108"/>
      <c r="C110" s="110"/>
      <c r="D110" s="113" t="s">
        <v>500</v>
      </c>
      <c r="E110" s="111"/>
      <c r="F110" s="158"/>
    </row>
    <row r="111" spans="2:10" x14ac:dyDescent="0.3">
      <c r="B111" s="108"/>
      <c r="C111" s="110"/>
      <c r="D111" s="113" t="s">
        <v>519</v>
      </c>
      <c r="E111" s="111">
        <v>11699</v>
      </c>
      <c r="F111" s="158"/>
      <c r="H111" s="197">
        <f>+F106+499999</f>
        <v>5729177</v>
      </c>
      <c r="I111" s="198">
        <f>+I108-I104</f>
        <v>-508889</v>
      </c>
    </row>
    <row r="112" spans="2:10" x14ac:dyDescent="0.3">
      <c r="B112" s="112"/>
      <c r="C112" s="110"/>
      <c r="D112" s="123" t="s">
        <v>518</v>
      </c>
      <c r="E112" s="159">
        <v>0</v>
      </c>
      <c r="F112" s="160">
        <v>30000</v>
      </c>
      <c r="H112" s="197"/>
    </row>
    <row r="113" spans="2:16" x14ac:dyDescent="0.3">
      <c r="B113" s="125" t="s">
        <v>211</v>
      </c>
      <c r="C113" s="110"/>
      <c r="E113" s="130">
        <f>SUM(E108:E112)</f>
        <v>11699</v>
      </c>
      <c r="F113" s="152">
        <f>SUM(F108:F112)</f>
        <v>30000</v>
      </c>
      <c r="I113" s="277" t="s">
        <v>417</v>
      </c>
      <c r="J113" s="277"/>
      <c r="K113"/>
      <c r="L113" s="277" t="s">
        <v>413</v>
      </c>
      <c r="M113" s="277"/>
      <c r="O113" s="277" t="s">
        <v>76</v>
      </c>
      <c r="P113" s="277"/>
    </row>
    <row r="114" spans="2:16" x14ac:dyDescent="0.3">
      <c r="B114" s="112"/>
      <c r="C114" s="110"/>
      <c r="E114" s="111"/>
      <c r="F114" s="158"/>
      <c r="I114" s="15" t="s">
        <v>31</v>
      </c>
      <c r="J114" s="15" t="s">
        <v>32</v>
      </c>
      <c r="K114"/>
      <c r="L114" s="15" t="s">
        <v>31</v>
      </c>
      <c r="M114" s="15" t="s">
        <v>32</v>
      </c>
      <c r="O114" s="15" t="s">
        <v>31</v>
      </c>
      <c r="P114" s="15" t="s">
        <v>32</v>
      </c>
    </row>
    <row r="115" spans="2:16" x14ac:dyDescent="0.3">
      <c r="B115" s="108" t="s">
        <v>356</v>
      </c>
      <c r="C115" s="115"/>
      <c r="E115" s="130">
        <v>200770</v>
      </c>
      <c r="F115" s="161">
        <v>184085</v>
      </c>
      <c r="H115" s="208" t="s">
        <v>414</v>
      </c>
      <c r="I115" s="57"/>
      <c r="J115" s="52">
        <f>+F115</f>
        <v>184085</v>
      </c>
      <c r="K115"/>
      <c r="L115" s="57"/>
      <c r="M115" s="11"/>
      <c r="O115" s="57"/>
      <c r="P115" s="11"/>
    </row>
    <row r="116" spans="2:16" x14ac:dyDescent="0.3">
      <c r="B116" s="112"/>
      <c r="C116" s="110"/>
      <c r="E116" s="111"/>
      <c r="F116" s="158"/>
      <c r="H116" s="214" t="s">
        <v>429</v>
      </c>
      <c r="I116" s="49"/>
      <c r="J116" s="47">
        <f>+L116</f>
        <v>44475</v>
      </c>
      <c r="K116" s="74"/>
      <c r="L116" s="49">
        <f>+'CE GR (2)'!D20</f>
        <v>44475</v>
      </c>
      <c r="M116" s="47"/>
      <c r="O116" s="49"/>
      <c r="P116" s="47"/>
    </row>
    <row r="117" spans="2:16" x14ac:dyDescent="0.3">
      <c r="B117" s="127" t="s">
        <v>357</v>
      </c>
      <c r="C117" s="126"/>
      <c r="D117" s="126"/>
      <c r="E117" s="111"/>
      <c r="F117" s="158"/>
      <c r="H117" s="205" t="s">
        <v>421</v>
      </c>
      <c r="I117" s="217">
        <f>-J122+J115+J116</f>
        <v>27790</v>
      </c>
      <c r="J117" s="204"/>
      <c r="K117"/>
      <c r="L117" s="203"/>
      <c r="O117" s="203"/>
      <c r="P117" s="47">
        <f>+I117</f>
        <v>27790</v>
      </c>
    </row>
    <row r="118" spans="2:16" hidden="1" x14ac:dyDescent="0.3">
      <c r="B118" s="108"/>
      <c r="C118" s="113"/>
      <c r="D118" s="113" t="s">
        <v>501</v>
      </c>
      <c r="E118" s="111"/>
      <c r="F118" s="158"/>
      <c r="H118" s="206"/>
      <c r="I118" s="167"/>
      <c r="J118" s="204"/>
      <c r="L118" s="209"/>
      <c r="O118" s="209"/>
    </row>
    <row r="119" spans="2:16" hidden="1" x14ac:dyDescent="0.3">
      <c r="B119" s="108"/>
      <c r="C119" s="113"/>
      <c r="D119" s="113" t="s">
        <v>502</v>
      </c>
      <c r="E119" s="111"/>
      <c r="F119" s="158"/>
      <c r="H119" s="206"/>
      <c r="I119" s="167"/>
      <c r="J119" s="204"/>
      <c r="L119" s="203"/>
      <c r="O119" s="203"/>
    </row>
    <row r="120" spans="2:16" hidden="1" x14ac:dyDescent="0.3">
      <c r="B120" s="108"/>
      <c r="C120" s="113"/>
      <c r="D120" s="113" t="s">
        <v>503</v>
      </c>
      <c r="E120" s="111"/>
      <c r="F120" s="158"/>
      <c r="H120" s="206"/>
      <c r="I120" s="167"/>
      <c r="J120" s="204"/>
      <c r="L120" s="209"/>
      <c r="O120" s="209"/>
    </row>
    <row r="121" spans="2:16" x14ac:dyDescent="0.3">
      <c r="B121" s="108"/>
      <c r="C121" s="113"/>
      <c r="D121" s="113" t="s">
        <v>504</v>
      </c>
      <c r="E121" s="111"/>
      <c r="F121" s="158"/>
      <c r="H121" s="207"/>
      <c r="I121" s="203"/>
      <c r="J121" s="204"/>
      <c r="L121" s="203"/>
      <c r="O121" s="203"/>
    </row>
    <row r="122" spans="2:16" x14ac:dyDescent="0.3">
      <c r="B122" s="112"/>
      <c r="C122" s="110"/>
      <c r="D122" s="113" t="s">
        <v>320</v>
      </c>
      <c r="E122" s="111">
        <f>3187621</f>
        <v>3187621</v>
      </c>
      <c r="F122" s="158">
        <f>2569747-150000</f>
        <v>2419747</v>
      </c>
      <c r="G122" s="195">
        <f>+E122-F122</f>
        <v>767874</v>
      </c>
      <c r="H122" s="208" t="s">
        <v>415</v>
      </c>
      <c r="I122" s="209"/>
      <c r="J122" s="52">
        <f>+E115</f>
        <v>200770</v>
      </c>
      <c r="L122" s="209"/>
      <c r="O122" s="209"/>
    </row>
    <row r="123" spans="2:16" x14ac:dyDescent="0.3">
      <c r="B123" s="112"/>
      <c r="C123" s="110"/>
      <c r="D123" s="113" t="s">
        <v>321</v>
      </c>
      <c r="E123" s="111">
        <f>1504912-500000</f>
        <v>1004912</v>
      </c>
      <c r="F123" s="158">
        <v>1923648</v>
      </c>
      <c r="G123" s="195">
        <f t="shared" ref="G123:G125" si="1">+E123-F123</f>
        <v>-918736</v>
      </c>
    </row>
    <row r="124" spans="2:16" hidden="1" x14ac:dyDescent="0.3">
      <c r="B124" s="127"/>
      <c r="C124" s="115"/>
      <c r="D124" s="113" t="s">
        <v>505</v>
      </c>
      <c r="E124" s="111"/>
      <c r="F124" s="158"/>
      <c r="G124" s="195">
        <f t="shared" si="1"/>
        <v>0</v>
      </c>
    </row>
    <row r="125" spans="2:16" hidden="1" x14ac:dyDescent="0.3">
      <c r="B125" s="108"/>
      <c r="C125" s="113"/>
      <c r="D125" s="113" t="s">
        <v>506</v>
      </c>
      <c r="E125" s="111"/>
      <c r="F125" s="158"/>
      <c r="G125" s="195">
        <f t="shared" si="1"/>
        <v>0</v>
      </c>
    </row>
    <row r="126" spans="2:16" x14ac:dyDescent="0.3">
      <c r="B126" s="108"/>
      <c r="C126" s="113"/>
      <c r="D126" s="113" t="s">
        <v>507</v>
      </c>
      <c r="E126" s="111"/>
      <c r="F126" s="158"/>
      <c r="H126" s="197">
        <f>+E122+E123</f>
        <v>4192533</v>
      </c>
      <c r="I126" s="197">
        <f>+F122+F123</f>
        <v>4343395</v>
      </c>
    </row>
    <row r="127" spans="2:16" x14ac:dyDescent="0.3">
      <c r="B127" s="112"/>
      <c r="C127" s="110"/>
      <c r="D127" s="113" t="s">
        <v>320</v>
      </c>
      <c r="E127" s="111">
        <v>3572987</v>
      </c>
      <c r="F127" s="158">
        <v>4100290</v>
      </c>
      <c r="G127" s="195">
        <f>+E127-F127</f>
        <v>-527303</v>
      </c>
      <c r="I127" s="277" t="s">
        <v>416</v>
      </c>
      <c r="J127" s="277"/>
      <c r="K127"/>
      <c r="L127" s="277" t="s">
        <v>418</v>
      </c>
      <c r="M127" s="277"/>
      <c r="O127" s="277" t="s">
        <v>76</v>
      </c>
      <c r="P127" s="277"/>
    </row>
    <row r="128" spans="2:16" x14ac:dyDescent="0.3">
      <c r="B128" s="112"/>
      <c r="C128" s="110"/>
      <c r="D128" s="113" t="s">
        <v>321</v>
      </c>
      <c r="E128" s="111"/>
      <c r="F128" s="158"/>
      <c r="I128" s="15" t="s">
        <v>31</v>
      </c>
      <c r="J128" s="15" t="s">
        <v>32</v>
      </c>
      <c r="K128"/>
      <c r="L128" s="15" t="s">
        <v>31</v>
      </c>
      <c r="M128" s="15" t="s">
        <v>32</v>
      </c>
      <c r="O128" s="15" t="s">
        <v>31</v>
      </c>
      <c r="P128" s="15" t="s">
        <v>32</v>
      </c>
    </row>
    <row r="129" spans="2:16" hidden="1" x14ac:dyDescent="0.3">
      <c r="B129" s="108"/>
      <c r="C129" s="113"/>
      <c r="D129" s="113" t="s">
        <v>508</v>
      </c>
      <c r="E129" s="111"/>
      <c r="F129" s="158"/>
      <c r="H129" s="208" t="s">
        <v>414</v>
      </c>
      <c r="I129" s="57"/>
      <c r="J129" s="52">
        <f>+F129</f>
        <v>0</v>
      </c>
      <c r="K129"/>
      <c r="L129" s="57"/>
      <c r="M129" s="11"/>
      <c r="O129" s="57"/>
      <c r="P129" s="11"/>
    </row>
    <row r="130" spans="2:16" hidden="1" x14ac:dyDescent="0.3">
      <c r="B130" s="108"/>
      <c r="C130" s="113"/>
      <c r="D130" s="113" t="s">
        <v>509</v>
      </c>
      <c r="E130" s="111"/>
      <c r="F130" s="158"/>
      <c r="H130" s="206"/>
      <c r="I130" s="49"/>
      <c r="J130" s="47">
        <f>+L130</f>
        <v>955470</v>
      </c>
      <c r="K130" s="74"/>
      <c r="L130" s="49">
        <f>+'CE GR (2)'!D34</f>
        <v>955470</v>
      </c>
      <c r="M130" s="47"/>
      <c r="O130" s="49"/>
      <c r="P130" s="47"/>
    </row>
    <row r="131" spans="2:16" hidden="1" x14ac:dyDescent="0.3">
      <c r="B131" s="108"/>
      <c r="C131" s="113"/>
      <c r="D131" s="113" t="s">
        <v>510</v>
      </c>
      <c r="E131" s="111"/>
      <c r="F131" s="158"/>
      <c r="H131" s="207"/>
      <c r="I131" s="49">
        <f>-J136+J129+J130</f>
        <v>-4573263</v>
      </c>
      <c r="J131" s="204"/>
      <c r="K131"/>
      <c r="L131" s="203"/>
      <c r="O131" s="203"/>
      <c r="P131" s="11">
        <f>+I131</f>
        <v>-4573263</v>
      </c>
    </row>
    <row r="132" spans="2:16" x14ac:dyDescent="0.3">
      <c r="B132" s="108"/>
      <c r="C132" s="113"/>
      <c r="D132" s="113" t="s">
        <v>511</v>
      </c>
      <c r="E132" s="111"/>
      <c r="F132" s="158"/>
      <c r="H132" s="208" t="s">
        <v>414</v>
      </c>
      <c r="I132" s="210"/>
      <c r="J132" s="52">
        <f>+F106</f>
        <v>5229178</v>
      </c>
      <c r="K132" s="6"/>
      <c r="L132" s="211"/>
      <c r="M132" s="61"/>
      <c r="N132" s="61"/>
      <c r="O132" s="211"/>
      <c r="P132" s="61"/>
    </row>
    <row r="133" spans="2:16" x14ac:dyDescent="0.3">
      <c r="B133" s="112"/>
      <c r="C133" s="110"/>
      <c r="D133" s="113" t="s">
        <v>320</v>
      </c>
      <c r="E133" s="111">
        <v>250000</v>
      </c>
      <c r="F133" s="158">
        <v>39650</v>
      </c>
      <c r="H133" s="214" t="s">
        <v>91</v>
      </c>
      <c r="I133" s="210"/>
      <c r="J133" s="65">
        <f>+L133</f>
        <v>808444</v>
      </c>
      <c r="K133" s="6"/>
      <c r="L133" s="212">
        <f>+E104</f>
        <v>808444</v>
      </c>
      <c r="M133" s="61"/>
      <c r="N133" s="61"/>
      <c r="O133" s="212"/>
      <c r="P133" s="61"/>
    </row>
    <row r="134" spans="2:16" x14ac:dyDescent="0.3">
      <c r="B134" s="112"/>
      <c r="C134" s="110"/>
      <c r="D134" s="113" t="s">
        <v>321</v>
      </c>
      <c r="E134" s="111">
        <v>250000</v>
      </c>
      <c r="F134" s="158"/>
      <c r="H134" s="214" t="s">
        <v>419</v>
      </c>
      <c r="I134" s="217">
        <v>499999</v>
      </c>
      <c r="J134" s="213"/>
      <c r="K134" s="6"/>
      <c r="L134" s="211"/>
      <c r="M134" s="61"/>
      <c r="N134" s="61"/>
      <c r="O134" s="211"/>
      <c r="P134" s="221">
        <f>+I134</f>
        <v>499999</v>
      </c>
    </row>
    <row r="135" spans="2:16" x14ac:dyDescent="0.3">
      <c r="B135" s="108"/>
      <c r="C135" s="113"/>
      <c r="D135" s="113" t="s">
        <v>512</v>
      </c>
      <c r="E135" s="111"/>
      <c r="F135" s="158"/>
      <c r="H135" s="205" t="s">
        <v>420</v>
      </c>
      <c r="I135" s="63">
        <v>8891</v>
      </c>
      <c r="J135" s="213"/>
      <c r="K135" s="6"/>
      <c r="L135" s="212"/>
      <c r="M135" s="61"/>
      <c r="N135" s="61"/>
      <c r="O135" s="212"/>
      <c r="P135" s="61"/>
    </row>
    <row r="136" spans="2:16" x14ac:dyDescent="0.3">
      <c r="B136" s="112"/>
      <c r="C136" s="110"/>
      <c r="D136" s="113" t="s">
        <v>320</v>
      </c>
      <c r="E136" s="111">
        <v>4740</v>
      </c>
      <c r="F136" s="158">
        <v>28800</v>
      </c>
      <c r="H136" s="208" t="s">
        <v>415</v>
      </c>
      <c r="I136" s="211"/>
      <c r="J136" s="52">
        <f>+E106</f>
        <v>5528733</v>
      </c>
      <c r="K136" s="6"/>
      <c r="L136" s="211"/>
      <c r="M136" s="61"/>
      <c r="N136" s="61"/>
      <c r="O136" s="211"/>
      <c r="P136" s="61"/>
    </row>
    <row r="137" spans="2:16" x14ac:dyDescent="0.3">
      <c r="B137" s="112"/>
      <c r="C137" s="110"/>
      <c r="D137" s="113" t="s">
        <v>321</v>
      </c>
      <c r="E137" s="111"/>
      <c r="F137" s="158"/>
    </row>
    <row r="138" spans="2:16" x14ac:dyDescent="0.3">
      <c r="B138" s="112"/>
      <c r="C138" s="110"/>
      <c r="D138" s="113" t="s">
        <v>513</v>
      </c>
      <c r="E138" s="111"/>
      <c r="F138" s="158"/>
    </row>
    <row r="139" spans="2:16" x14ac:dyDescent="0.3">
      <c r="B139" s="112"/>
      <c r="C139" s="110"/>
      <c r="D139" s="113" t="s">
        <v>320</v>
      </c>
      <c r="E139" s="111">
        <v>163087</v>
      </c>
      <c r="F139" s="158">
        <v>40644</v>
      </c>
    </row>
    <row r="140" spans="2:16" x14ac:dyDescent="0.3">
      <c r="B140" s="132"/>
      <c r="C140" s="110"/>
      <c r="D140" s="113" t="s">
        <v>321</v>
      </c>
      <c r="E140" s="111"/>
      <c r="F140" s="147"/>
      <c r="I140" s="198">
        <f>+I126-H126</f>
        <v>150862</v>
      </c>
    </row>
    <row r="141" spans="2:16" x14ac:dyDescent="0.3">
      <c r="B141" s="112"/>
      <c r="C141" s="110"/>
      <c r="D141" s="113" t="s">
        <v>520</v>
      </c>
      <c r="E141" s="111"/>
      <c r="F141" s="147"/>
    </row>
    <row r="142" spans="2:16" x14ac:dyDescent="0.3">
      <c r="B142" s="132"/>
      <c r="C142" s="110"/>
      <c r="D142" s="113" t="s">
        <v>320</v>
      </c>
      <c r="E142" s="111">
        <v>94272</v>
      </c>
      <c r="F142" s="147">
        <v>90687</v>
      </c>
    </row>
    <row r="143" spans="2:16" x14ac:dyDescent="0.3">
      <c r="B143" s="132"/>
      <c r="C143" s="110"/>
      <c r="D143" s="113" t="s">
        <v>321</v>
      </c>
      <c r="E143" s="111"/>
      <c r="F143" s="147"/>
    </row>
    <row r="144" spans="2:16" x14ac:dyDescent="0.3">
      <c r="B144" s="112"/>
      <c r="C144" s="110"/>
      <c r="D144" s="113" t="s">
        <v>313</v>
      </c>
      <c r="E144" s="111"/>
      <c r="F144" s="147"/>
    </row>
    <row r="145" spans="2:8" x14ac:dyDescent="0.3">
      <c r="B145" s="132"/>
      <c r="C145" s="110"/>
      <c r="D145" s="113" t="s">
        <v>320</v>
      </c>
      <c r="E145" s="111">
        <v>258776</v>
      </c>
      <c r="F145" s="147">
        <v>224576</v>
      </c>
    </row>
    <row r="146" spans="2:8" x14ac:dyDescent="0.3">
      <c r="B146" s="132"/>
      <c r="C146" s="110"/>
      <c r="D146" s="113" t="s">
        <v>321</v>
      </c>
      <c r="E146" s="111"/>
      <c r="F146" s="147"/>
    </row>
    <row r="147" spans="2:8" x14ac:dyDescent="0.3">
      <c r="B147" s="108" t="s">
        <v>215</v>
      </c>
      <c r="C147" s="110"/>
      <c r="D147" s="113"/>
      <c r="E147" s="130">
        <f>SUM(E117:E146)</f>
        <v>8786395</v>
      </c>
      <c r="F147" s="152">
        <f>SUM(F117:F146)</f>
        <v>8868042</v>
      </c>
      <c r="H147" s="197">
        <f>+E147-F147</f>
        <v>-81647</v>
      </c>
    </row>
    <row r="148" spans="2:8" x14ac:dyDescent="0.3">
      <c r="B148" s="132"/>
      <c r="C148" s="110"/>
      <c r="F148" s="147"/>
    </row>
    <row r="149" spans="2:8" x14ac:dyDescent="0.3">
      <c r="B149" s="108" t="s">
        <v>355</v>
      </c>
      <c r="C149" s="113"/>
      <c r="D149" s="120"/>
      <c r="E149" s="111"/>
      <c r="F149" s="147"/>
    </row>
    <row r="150" spans="2:8" x14ac:dyDescent="0.3">
      <c r="B150" s="108"/>
      <c r="C150" s="113"/>
      <c r="D150" s="120"/>
      <c r="E150" s="111"/>
      <c r="F150" s="147"/>
    </row>
    <row r="151" spans="2:8" hidden="1" x14ac:dyDescent="0.3">
      <c r="B151" s="108"/>
      <c r="C151" s="113"/>
      <c r="D151" s="120"/>
      <c r="E151" s="111"/>
      <c r="F151" s="147"/>
    </row>
    <row r="152" spans="2:8" hidden="1" x14ac:dyDescent="0.3">
      <c r="B152" s="108"/>
      <c r="C152" s="113"/>
      <c r="D152" s="120"/>
      <c r="E152" s="111"/>
      <c r="F152" s="147"/>
    </row>
    <row r="153" spans="2:8" hidden="1" x14ac:dyDescent="0.3">
      <c r="B153" s="108"/>
      <c r="C153" s="113"/>
      <c r="D153" s="120"/>
      <c r="E153" s="111"/>
      <c r="F153" s="147"/>
    </row>
    <row r="154" spans="2:8" hidden="1" x14ac:dyDescent="0.3">
      <c r="B154" s="108"/>
      <c r="C154" s="113"/>
      <c r="D154" s="120"/>
      <c r="E154" s="111"/>
      <c r="F154" s="147"/>
    </row>
    <row r="155" spans="2:8" hidden="1" x14ac:dyDescent="0.3">
      <c r="B155" s="108"/>
      <c r="C155" s="113"/>
      <c r="D155" s="120"/>
      <c r="E155" s="111"/>
      <c r="F155" s="147"/>
    </row>
    <row r="156" spans="2:8" hidden="1" x14ac:dyDescent="0.3">
      <c r="B156" s="112"/>
      <c r="C156" s="110"/>
      <c r="D156" s="120"/>
      <c r="E156" s="111"/>
      <c r="F156" s="147"/>
    </row>
    <row r="157" spans="2:8" hidden="1" x14ac:dyDescent="0.3">
      <c r="B157" s="112"/>
      <c r="C157" s="110"/>
      <c r="D157" s="120"/>
      <c r="E157" s="111"/>
      <c r="F157" s="147"/>
    </row>
    <row r="158" spans="2:8" hidden="1" x14ac:dyDescent="0.3">
      <c r="B158" s="108"/>
      <c r="C158" s="113"/>
      <c r="D158" s="120"/>
      <c r="E158" s="111"/>
      <c r="F158" s="147"/>
    </row>
    <row r="159" spans="2:8" hidden="1" x14ac:dyDescent="0.3">
      <c r="B159" s="108"/>
      <c r="C159" s="113"/>
      <c r="D159" s="120"/>
      <c r="E159" s="111"/>
      <c r="F159" s="147"/>
    </row>
    <row r="160" spans="2:8" hidden="1" x14ac:dyDescent="0.3">
      <c r="B160" s="132"/>
      <c r="C160" s="110"/>
      <c r="E160" s="111"/>
      <c r="F160" s="147"/>
    </row>
    <row r="161" spans="2:6" hidden="1" x14ac:dyDescent="0.3">
      <c r="B161" s="108"/>
      <c r="C161" s="113"/>
      <c r="D161" s="133"/>
      <c r="E161" s="111"/>
      <c r="F161" s="147"/>
    </row>
    <row r="162" spans="2:6" hidden="1" x14ac:dyDescent="0.3">
      <c r="B162" s="108"/>
      <c r="C162" s="113"/>
      <c r="D162" s="120"/>
      <c r="E162" s="111"/>
      <c r="F162" s="147"/>
    </row>
    <row r="163" spans="2:6" hidden="1" x14ac:dyDescent="0.3">
      <c r="B163" s="108"/>
      <c r="C163" s="113"/>
      <c r="D163" s="120"/>
      <c r="E163" s="111"/>
      <c r="F163" s="147"/>
    </row>
    <row r="164" spans="2:6" hidden="1" x14ac:dyDescent="0.3">
      <c r="B164" s="108"/>
      <c r="C164" s="113"/>
      <c r="D164" s="120"/>
      <c r="E164" s="111"/>
      <c r="F164" s="147"/>
    </row>
    <row r="165" spans="2:6" hidden="1" x14ac:dyDescent="0.3">
      <c r="B165" s="108"/>
      <c r="C165" s="113"/>
      <c r="D165" s="120"/>
      <c r="E165" s="111"/>
      <c r="F165" s="147"/>
    </row>
    <row r="166" spans="2:6" hidden="1" x14ac:dyDescent="0.3">
      <c r="B166" s="112"/>
      <c r="C166" s="110"/>
      <c r="D166" s="120"/>
      <c r="E166" s="111"/>
      <c r="F166" s="147"/>
    </row>
    <row r="167" spans="2:6" hidden="1" x14ac:dyDescent="0.3">
      <c r="B167" s="112"/>
      <c r="C167" s="110"/>
      <c r="D167" s="120"/>
      <c r="E167" s="111"/>
      <c r="F167" s="147"/>
    </row>
    <row r="168" spans="2:6" hidden="1" x14ac:dyDescent="0.3">
      <c r="B168" s="108"/>
      <c r="C168" s="113"/>
      <c r="D168" s="120"/>
      <c r="E168" s="111"/>
      <c r="F168" s="147"/>
    </row>
    <row r="169" spans="2:6" hidden="1" x14ac:dyDescent="0.3">
      <c r="B169" s="108"/>
      <c r="C169" s="113"/>
      <c r="D169" s="120"/>
      <c r="E169" s="111"/>
      <c r="F169" s="147"/>
    </row>
    <row r="170" spans="2:6" hidden="1" x14ac:dyDescent="0.3">
      <c r="B170" s="108"/>
      <c r="C170" s="113"/>
      <c r="D170" s="120"/>
      <c r="E170" s="111"/>
      <c r="F170" s="147"/>
    </row>
    <row r="171" spans="2:6" hidden="1" x14ac:dyDescent="0.3">
      <c r="B171" s="112"/>
      <c r="C171" s="110"/>
      <c r="D171" s="120"/>
      <c r="E171" s="111"/>
      <c r="F171" s="147"/>
    </row>
    <row r="172" spans="2:6" hidden="1" x14ac:dyDescent="0.3">
      <c r="B172" s="112"/>
      <c r="C172" s="110"/>
      <c r="D172" s="120"/>
      <c r="E172" s="111"/>
      <c r="F172" s="147"/>
    </row>
    <row r="173" spans="2:6" hidden="1" x14ac:dyDescent="0.3">
      <c r="B173" s="112"/>
      <c r="C173" s="110"/>
      <c r="D173" s="120"/>
      <c r="E173" s="111"/>
      <c r="F173" s="147"/>
    </row>
    <row r="174" spans="2:6" hidden="1" x14ac:dyDescent="0.3">
      <c r="B174" s="112"/>
      <c r="C174" s="110"/>
      <c r="D174" s="120"/>
      <c r="E174" s="111"/>
      <c r="F174" s="147"/>
    </row>
    <row r="175" spans="2:6" hidden="1" x14ac:dyDescent="0.3">
      <c r="B175" s="112"/>
      <c r="C175" s="110"/>
      <c r="D175" s="120"/>
      <c r="E175" s="111"/>
      <c r="F175" s="147"/>
    </row>
    <row r="176" spans="2:6" hidden="1" x14ac:dyDescent="0.3">
      <c r="B176" s="136"/>
      <c r="C176" s="120"/>
      <c r="D176" s="120"/>
      <c r="E176" s="111"/>
      <c r="F176" s="147"/>
    </row>
    <row r="177" spans="2:6" x14ac:dyDescent="0.3">
      <c r="B177" s="106" t="s">
        <v>260</v>
      </c>
      <c r="C177" s="140"/>
      <c r="D177" s="141"/>
      <c r="E177" s="139">
        <f>+E149+E147+E115+E106+E113</f>
        <v>14527597</v>
      </c>
      <c r="F177" s="162">
        <f>+F149+F147+F115+F106+F113</f>
        <v>14311305</v>
      </c>
    </row>
  </sheetData>
  <mergeCells count="17">
    <mergeCell ref="I127:J127"/>
    <mergeCell ref="L127:M127"/>
    <mergeCell ref="O127:P127"/>
    <mergeCell ref="I113:J113"/>
    <mergeCell ref="L113:M113"/>
    <mergeCell ref="O113:P113"/>
    <mergeCell ref="B2:D2"/>
    <mergeCell ref="B92:D92"/>
    <mergeCell ref="B3:D3"/>
    <mergeCell ref="C22:D22"/>
    <mergeCell ref="C48:D48"/>
    <mergeCell ref="I4:J4"/>
    <mergeCell ref="L4:M4"/>
    <mergeCell ref="O4:P4"/>
    <mergeCell ref="I14:J14"/>
    <mergeCell ref="L14:M14"/>
    <mergeCell ref="O14:P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H65"/>
  <sheetViews>
    <sheetView showGridLines="0" topLeftCell="A43" workbookViewId="0">
      <selection activeCell="D72" sqref="D72"/>
    </sheetView>
  </sheetViews>
  <sheetFormatPr defaultColWidth="8.88671875" defaultRowHeight="15.6" x14ac:dyDescent="0.3"/>
  <cols>
    <col min="1" max="1" width="9" style="131" customWidth="1"/>
    <col min="2" max="2" width="3.88671875" style="131" customWidth="1"/>
    <col min="3" max="3" width="57.5546875" style="172" customWidth="1"/>
    <col min="4" max="4" width="14.109375" style="104" customWidth="1"/>
    <col min="5" max="5" width="13.6640625" style="104" bestFit="1" customWidth="1"/>
    <col min="6" max="7" width="12.6640625" style="104" bestFit="1" customWidth="1"/>
    <col min="8" max="8" width="12.33203125" style="104" bestFit="1" customWidth="1"/>
    <col min="9" max="16384" width="8.88671875" style="104"/>
  </cols>
  <sheetData>
    <row r="3" spans="1:8" x14ac:dyDescent="0.3">
      <c r="A3" s="301" t="s">
        <v>431</v>
      </c>
      <c r="B3" s="302"/>
      <c r="C3" s="302"/>
      <c r="D3" s="190">
        <v>42735</v>
      </c>
      <c r="E3" s="191">
        <v>42369</v>
      </c>
    </row>
    <row r="4" spans="1:8" x14ac:dyDescent="0.3">
      <c r="A4" s="132"/>
      <c r="B4" s="110"/>
      <c r="C4" s="227"/>
      <c r="D4" s="105"/>
      <c r="E4" s="228"/>
    </row>
    <row r="5" spans="1:8" x14ac:dyDescent="0.3">
      <c r="A5" s="108" t="s">
        <v>380</v>
      </c>
      <c r="B5" s="133"/>
      <c r="C5" s="229"/>
      <c r="D5" s="163"/>
      <c r="E5" s="158"/>
    </row>
    <row r="6" spans="1:8" s="222" customFormat="1" x14ac:dyDescent="0.3">
      <c r="A6" s="230"/>
      <c r="B6" s="295" t="s">
        <v>385</v>
      </c>
      <c r="C6" s="295"/>
      <c r="D6" s="231">
        <f>21172887+600000</f>
        <v>21772887</v>
      </c>
      <c r="E6" s="232">
        <f>19860386+500000</f>
        <v>20360386</v>
      </c>
      <c r="F6" s="223">
        <f>+D6-E6</f>
        <v>1412501</v>
      </c>
      <c r="H6" s="223">
        <f>+D6+D7</f>
        <v>21692392</v>
      </c>
    </row>
    <row r="7" spans="1:8" s="222" customFormat="1" ht="32.4" customHeight="1" x14ac:dyDescent="0.3">
      <c r="A7" s="230"/>
      <c r="B7" s="295" t="s">
        <v>386</v>
      </c>
      <c r="C7" s="295"/>
      <c r="D7" s="231">
        <f>+'SP GR (2)'!E45-'SP GR (2)'!F45</f>
        <v>-80495</v>
      </c>
      <c r="E7" s="232">
        <v>108388</v>
      </c>
      <c r="F7" s="224"/>
    </row>
    <row r="8" spans="1:8" s="222" customFormat="1" hidden="1" x14ac:dyDescent="0.3">
      <c r="A8" s="230"/>
      <c r="B8" s="304" t="s">
        <v>387</v>
      </c>
      <c r="C8" s="304"/>
      <c r="D8" s="231"/>
      <c r="E8" s="232"/>
    </row>
    <row r="9" spans="1:8" s="222" customFormat="1" hidden="1" x14ac:dyDescent="0.3">
      <c r="A9" s="230"/>
      <c r="B9" s="129" t="s">
        <v>388</v>
      </c>
      <c r="C9" s="233"/>
      <c r="D9" s="231"/>
      <c r="E9" s="232"/>
    </row>
    <row r="10" spans="1:8" s="222" customFormat="1" ht="31.2" customHeight="1" x14ac:dyDescent="0.3">
      <c r="A10" s="230"/>
      <c r="B10" s="305" t="s">
        <v>389</v>
      </c>
      <c r="C10" s="305"/>
      <c r="D10" s="234">
        <v>148264</v>
      </c>
      <c r="E10" s="235">
        <v>125863</v>
      </c>
    </row>
    <row r="11" spans="1:8" x14ac:dyDescent="0.3">
      <c r="A11" s="108" t="s">
        <v>381</v>
      </c>
      <c r="B11" s="110"/>
      <c r="C11" s="229"/>
      <c r="D11" s="188">
        <f>SUM(D6:D10)</f>
        <v>21840656</v>
      </c>
      <c r="E11" s="161">
        <f>SUM(E6:E10)</f>
        <v>20594637</v>
      </c>
      <c r="F11" s="201"/>
    </row>
    <row r="12" spans="1:8" x14ac:dyDescent="0.3">
      <c r="A12" s="236"/>
      <c r="B12" s="110"/>
      <c r="C12" s="229"/>
      <c r="D12" s="163"/>
      <c r="E12" s="158"/>
    </row>
    <row r="13" spans="1:8" x14ac:dyDescent="0.3">
      <c r="A13" s="108" t="s">
        <v>382</v>
      </c>
      <c r="B13" s="133"/>
      <c r="C13" s="229"/>
      <c r="D13" s="163"/>
      <c r="E13" s="158"/>
    </row>
    <row r="14" spans="1:8" s="222" customFormat="1" x14ac:dyDescent="0.3">
      <c r="A14" s="230"/>
      <c r="B14" s="129" t="s">
        <v>390</v>
      </c>
      <c r="C14" s="233"/>
      <c r="D14" s="231">
        <v>15539921</v>
      </c>
      <c r="E14" s="232">
        <v>15229762</v>
      </c>
      <c r="F14" s="223">
        <f>+D32-E32</f>
        <v>1034368</v>
      </c>
      <c r="G14" s="223">
        <f>+D14+D28</f>
        <v>15473490</v>
      </c>
    </row>
    <row r="15" spans="1:8" s="222" customFormat="1" x14ac:dyDescent="0.3">
      <c r="A15" s="230"/>
      <c r="B15" s="129" t="s">
        <v>391</v>
      </c>
      <c r="C15" s="233"/>
      <c r="D15" s="231">
        <v>2832862</v>
      </c>
      <c r="E15" s="232">
        <v>2386158</v>
      </c>
      <c r="F15" s="224">
        <f>+F14/E32</f>
        <v>5.2107071859708753E-2</v>
      </c>
      <c r="G15" s="222">
        <f>+'SP GR (2)'!E127/(('CE GR (2)'!D14+'CE GR (2)'!D15)/365)</f>
        <v>70.982183537464081</v>
      </c>
      <c r="H15" s="222">
        <f>+'SP GR (2)'!F127/(('CE GR (2)'!E14+'CE GR (2)'!E15)/365)</f>
        <v>84.957575306881495</v>
      </c>
    </row>
    <row r="16" spans="1:8" s="222" customFormat="1" x14ac:dyDescent="0.3">
      <c r="A16" s="230"/>
      <c r="B16" s="129" t="s">
        <v>392</v>
      </c>
      <c r="C16" s="233"/>
      <c r="D16" s="231">
        <v>219070</v>
      </c>
      <c r="E16" s="232">
        <v>202224</v>
      </c>
    </row>
    <row r="17" spans="1:6" s="222" customFormat="1" x14ac:dyDescent="0.3">
      <c r="A17" s="230"/>
      <c r="B17" s="129" t="s">
        <v>393</v>
      </c>
      <c r="C17" s="233"/>
      <c r="D17" s="231">
        <f>SUM(D18:D22)</f>
        <v>849242</v>
      </c>
      <c r="E17" s="232">
        <f>SUM(E18:E22)</f>
        <v>693617</v>
      </c>
    </row>
    <row r="18" spans="1:6" x14ac:dyDescent="0.3">
      <c r="A18" s="237"/>
      <c r="B18" s="120"/>
      <c r="C18" s="238" t="s">
        <v>362</v>
      </c>
      <c r="D18" s="163">
        <v>595515</v>
      </c>
      <c r="E18" s="158">
        <v>465301</v>
      </c>
    </row>
    <row r="19" spans="1:6" x14ac:dyDescent="0.3">
      <c r="A19" s="237"/>
      <c r="B19" s="120"/>
      <c r="C19" s="238" t="s">
        <v>363</v>
      </c>
      <c r="D19" s="163">
        <v>204381</v>
      </c>
      <c r="E19" s="158">
        <v>185910</v>
      </c>
    </row>
    <row r="20" spans="1:6" x14ac:dyDescent="0.3">
      <c r="A20" s="237"/>
      <c r="B20" s="120"/>
      <c r="C20" s="238" t="s">
        <v>364</v>
      </c>
      <c r="D20" s="163">
        <v>44475</v>
      </c>
      <c r="E20" s="158">
        <v>36927</v>
      </c>
      <c r="F20" s="200">
        <f>+D14+D28</f>
        <v>15473490</v>
      </c>
    </row>
    <row r="21" spans="1:6" hidden="1" x14ac:dyDescent="0.3">
      <c r="A21" s="237"/>
      <c r="B21" s="120"/>
      <c r="C21" s="238" t="s">
        <v>365</v>
      </c>
      <c r="D21" s="163"/>
      <c r="E21" s="158"/>
    </row>
    <row r="22" spans="1:6" x14ac:dyDescent="0.3">
      <c r="A22" s="237"/>
      <c r="B22" s="120"/>
      <c r="C22" s="238" t="s">
        <v>366</v>
      </c>
      <c r="D22" s="163">
        <v>4871</v>
      </c>
      <c r="E22" s="158">
        <v>5479</v>
      </c>
    </row>
    <row r="23" spans="1:6" s="222" customFormat="1" x14ac:dyDescent="0.3">
      <c r="A23" s="230"/>
      <c r="B23" s="129" t="s">
        <v>394</v>
      </c>
      <c r="C23" s="233"/>
      <c r="D23" s="231">
        <f>+D24+D25+D27</f>
        <v>647012</v>
      </c>
      <c r="E23" s="232">
        <f>+E24+E25+E27</f>
        <v>760632</v>
      </c>
    </row>
    <row r="24" spans="1:6" x14ac:dyDescent="0.3">
      <c r="A24" s="237"/>
      <c r="B24" s="120"/>
      <c r="C24" s="238" t="s">
        <v>367</v>
      </c>
      <c r="D24" s="163">
        <v>181344</v>
      </c>
      <c r="E24" s="158">
        <v>159464</v>
      </c>
    </row>
    <row r="25" spans="1:6" x14ac:dyDescent="0.3">
      <c r="A25" s="237"/>
      <c r="B25" s="120"/>
      <c r="C25" s="238" t="s">
        <v>368</v>
      </c>
      <c r="D25" s="163">
        <v>441668</v>
      </c>
      <c r="E25" s="158">
        <v>601168</v>
      </c>
    </row>
    <row r="26" spans="1:6" hidden="1" x14ac:dyDescent="0.3">
      <c r="A26" s="237"/>
      <c r="B26" s="120"/>
      <c r="C26" s="238" t="s">
        <v>369</v>
      </c>
      <c r="D26" s="163"/>
      <c r="E26" s="158"/>
    </row>
    <row r="27" spans="1:6" s="226" customFormat="1" ht="32.4" customHeight="1" x14ac:dyDescent="0.3">
      <c r="A27" s="239"/>
      <c r="B27" s="240"/>
      <c r="C27" s="241" t="s">
        <v>370</v>
      </c>
      <c r="D27" s="242">
        <v>24000</v>
      </c>
      <c r="E27" s="243">
        <v>0</v>
      </c>
    </row>
    <row r="28" spans="1:6" s="222" customFormat="1" ht="31.95" customHeight="1" x14ac:dyDescent="0.3">
      <c r="A28" s="230"/>
      <c r="B28" s="305" t="s">
        <v>395</v>
      </c>
      <c r="C28" s="305"/>
      <c r="D28" s="234">
        <f>-(+'SP GR (2)'!E42-'SP GR (2)'!F42)</f>
        <v>-66431</v>
      </c>
      <c r="E28" s="235">
        <v>-33192</v>
      </c>
    </row>
    <row r="29" spans="1:6" s="222" customFormat="1" x14ac:dyDescent="0.3">
      <c r="A29" s="230"/>
      <c r="B29" s="303" t="s">
        <v>396</v>
      </c>
      <c r="C29" s="303"/>
      <c r="D29" s="231">
        <v>0</v>
      </c>
      <c r="E29" s="232">
        <v>30000</v>
      </c>
    </row>
    <row r="30" spans="1:6" s="222" customFormat="1" x14ac:dyDescent="0.3">
      <c r="A30" s="230"/>
      <c r="B30" s="303" t="s">
        <v>397</v>
      </c>
      <c r="C30" s="303"/>
      <c r="D30" s="231"/>
      <c r="E30" s="232"/>
    </row>
    <row r="31" spans="1:6" s="222" customFormat="1" x14ac:dyDescent="0.3">
      <c r="A31" s="230"/>
      <c r="B31" s="303" t="s">
        <v>398</v>
      </c>
      <c r="C31" s="303"/>
      <c r="D31" s="231">
        <v>863510</v>
      </c>
      <c r="E31" s="232">
        <v>581617</v>
      </c>
    </row>
    <row r="32" spans="1:6" s="142" customFormat="1" x14ac:dyDescent="0.3">
      <c r="A32" s="108" t="s">
        <v>383</v>
      </c>
      <c r="B32" s="143"/>
      <c r="C32" s="244"/>
      <c r="D32" s="188">
        <f>+D14+D15+D16+D17+D23+D28+D29+D30+D31</f>
        <v>20885186</v>
      </c>
      <c r="E32" s="161">
        <f>+E14+E15+E16+E17+E23+E28+E29+E30+E31</f>
        <v>19850818</v>
      </c>
      <c r="F32" s="252"/>
    </row>
    <row r="33" spans="1:7" x14ac:dyDescent="0.3">
      <c r="A33" s="236"/>
      <c r="B33" s="110"/>
      <c r="C33" s="229"/>
      <c r="D33" s="163"/>
      <c r="E33" s="158"/>
      <c r="F33" s="201"/>
    </row>
    <row r="34" spans="1:7" s="142" customFormat="1" x14ac:dyDescent="0.3">
      <c r="A34" s="108" t="s">
        <v>371</v>
      </c>
      <c r="B34" s="143"/>
      <c r="C34" s="244"/>
      <c r="D34" s="188">
        <f>+D11-D32</f>
        <v>955470</v>
      </c>
      <c r="E34" s="161">
        <f>+E11-E32</f>
        <v>743819</v>
      </c>
    </row>
    <row r="35" spans="1:7" x14ac:dyDescent="0.3">
      <c r="A35" s="237"/>
      <c r="B35" s="113"/>
      <c r="C35" s="229"/>
      <c r="D35" s="163"/>
      <c r="E35" s="158"/>
    </row>
    <row r="36" spans="1:7" x14ac:dyDescent="0.3">
      <c r="A36" s="108" t="s">
        <v>384</v>
      </c>
      <c r="B36" s="133"/>
      <c r="C36" s="229"/>
      <c r="D36" s="163"/>
      <c r="E36" s="158"/>
    </row>
    <row r="37" spans="1:7" s="222" customFormat="1" ht="33" hidden="1" customHeight="1" x14ac:dyDescent="0.3">
      <c r="A37" s="230"/>
      <c r="B37" s="295" t="s">
        <v>401</v>
      </c>
      <c r="C37" s="295"/>
      <c r="D37" s="231">
        <v>0</v>
      </c>
      <c r="E37" s="232">
        <v>0</v>
      </c>
    </row>
    <row r="38" spans="1:7" s="222" customFormat="1" x14ac:dyDescent="0.3">
      <c r="A38" s="230"/>
      <c r="B38" s="295" t="s">
        <v>400</v>
      </c>
      <c r="C38" s="295"/>
      <c r="D38" s="231">
        <f>SUM(D39:D42)</f>
        <v>11502</v>
      </c>
      <c r="E38" s="232">
        <f>SUM(E39:E42)</f>
        <v>14</v>
      </c>
    </row>
    <row r="39" spans="1:7" ht="46.8" hidden="1" x14ac:dyDescent="0.3">
      <c r="A39" s="237"/>
      <c r="B39" s="120"/>
      <c r="C39" s="238" t="s">
        <v>372</v>
      </c>
      <c r="D39" s="163"/>
      <c r="E39" s="158"/>
    </row>
    <row r="40" spans="1:7" ht="31.2" hidden="1" x14ac:dyDescent="0.3">
      <c r="A40" s="237"/>
      <c r="B40" s="120"/>
      <c r="C40" s="238" t="s">
        <v>373</v>
      </c>
      <c r="D40" s="163"/>
      <c r="E40" s="158"/>
    </row>
    <row r="41" spans="1:7" ht="31.2" hidden="1" x14ac:dyDescent="0.3">
      <c r="A41" s="237"/>
      <c r="B41" s="120"/>
      <c r="C41" s="238" t="s">
        <v>374</v>
      </c>
      <c r="D41" s="163"/>
      <c r="E41" s="158"/>
    </row>
    <row r="42" spans="1:7" ht="46.8" x14ac:dyDescent="0.3">
      <c r="A42" s="237"/>
      <c r="B42" s="120"/>
      <c r="C42" s="245" t="s">
        <v>375</v>
      </c>
      <c r="D42" s="246">
        <v>11502</v>
      </c>
      <c r="E42" s="247">
        <v>14</v>
      </c>
      <c r="G42" s="253"/>
    </row>
    <row r="43" spans="1:7" s="222" customFormat="1" ht="32.25" customHeight="1" x14ac:dyDescent="0.3">
      <c r="A43" s="230"/>
      <c r="B43" s="304" t="s">
        <v>399</v>
      </c>
      <c r="C43" s="304"/>
      <c r="D43" s="234">
        <v>132015</v>
      </c>
      <c r="E43" s="235">
        <v>121616</v>
      </c>
    </row>
    <row r="44" spans="1:7" s="222" customFormat="1" x14ac:dyDescent="0.3">
      <c r="A44" s="230"/>
      <c r="B44" s="295" t="s">
        <v>402</v>
      </c>
      <c r="C44" s="295"/>
      <c r="D44" s="231">
        <v>-90</v>
      </c>
      <c r="E44" s="232">
        <v>-575</v>
      </c>
    </row>
    <row r="45" spans="1:7" x14ac:dyDescent="0.3">
      <c r="A45" s="108" t="s">
        <v>403</v>
      </c>
      <c r="B45" s="110"/>
      <c r="C45" s="229"/>
      <c r="D45" s="188">
        <f>+D37+D38-D43+D44</f>
        <v>-120603</v>
      </c>
      <c r="E45" s="161">
        <f>+E37+E38-E43+E44</f>
        <v>-122177</v>
      </c>
    </row>
    <row r="46" spans="1:7" x14ac:dyDescent="0.3">
      <c r="A46" s="108"/>
      <c r="B46" s="110"/>
      <c r="C46" s="229"/>
      <c r="D46" s="163"/>
      <c r="E46" s="158"/>
    </row>
    <row r="47" spans="1:7" x14ac:dyDescent="0.3">
      <c r="A47" s="108" t="s">
        <v>404</v>
      </c>
      <c r="B47" s="133"/>
      <c r="C47" s="229"/>
      <c r="D47" s="163"/>
      <c r="E47" s="158"/>
    </row>
    <row r="48" spans="1:7" s="222" customFormat="1" hidden="1" x14ac:dyDescent="0.3">
      <c r="A48" s="230"/>
      <c r="B48" s="295" t="s">
        <v>405</v>
      </c>
      <c r="C48" s="295"/>
      <c r="D48" s="231">
        <v>0</v>
      </c>
      <c r="E48" s="232">
        <v>0</v>
      </c>
    </row>
    <row r="49" spans="1:6" hidden="1" x14ac:dyDescent="0.3">
      <c r="A49" s="237"/>
      <c r="B49" s="120"/>
      <c r="C49" s="238" t="s">
        <v>376</v>
      </c>
      <c r="D49" s="163"/>
      <c r="E49" s="158"/>
    </row>
    <row r="50" spans="1:6" ht="31.2" hidden="1" x14ac:dyDescent="0.3">
      <c r="A50" s="237"/>
      <c r="B50" s="120"/>
      <c r="C50" s="238" t="s">
        <v>377</v>
      </c>
      <c r="D50" s="163"/>
      <c r="E50" s="158"/>
    </row>
    <row r="51" spans="1:6" ht="31.2" hidden="1" x14ac:dyDescent="0.3">
      <c r="A51" s="237"/>
      <c r="B51" s="120"/>
      <c r="C51" s="238" t="s">
        <v>378</v>
      </c>
      <c r="D51" s="163"/>
      <c r="E51" s="158"/>
    </row>
    <row r="52" spans="1:6" hidden="1" x14ac:dyDescent="0.3">
      <c r="A52" s="237"/>
      <c r="B52" s="120"/>
      <c r="C52" s="238" t="s">
        <v>411</v>
      </c>
      <c r="D52" s="163"/>
      <c r="E52" s="158"/>
    </row>
    <row r="53" spans="1:6" s="222" customFormat="1" x14ac:dyDescent="0.3">
      <c r="A53" s="230"/>
      <c r="B53" s="303" t="s">
        <v>406</v>
      </c>
      <c r="C53" s="303"/>
      <c r="D53" s="231">
        <f>SUM(D54:D57)</f>
        <v>2387</v>
      </c>
      <c r="E53" s="232">
        <f>SUM(E54:E57)</f>
        <v>74259</v>
      </c>
    </row>
    <row r="54" spans="1:6" x14ac:dyDescent="0.3">
      <c r="A54" s="237"/>
      <c r="B54" s="120"/>
      <c r="C54" s="238" t="s">
        <v>376</v>
      </c>
      <c r="D54" s="163">
        <v>0</v>
      </c>
      <c r="E54" s="158">
        <v>74259</v>
      </c>
    </row>
    <row r="55" spans="1:6" ht="31.2" hidden="1" x14ac:dyDescent="0.3">
      <c r="A55" s="237"/>
      <c r="B55" s="120"/>
      <c r="C55" s="238" t="s">
        <v>377</v>
      </c>
      <c r="D55" s="163"/>
      <c r="E55" s="158"/>
    </row>
    <row r="56" spans="1:6" ht="31.2" hidden="1" x14ac:dyDescent="0.3">
      <c r="A56" s="237"/>
      <c r="B56" s="120"/>
      <c r="C56" s="238" t="s">
        <v>379</v>
      </c>
      <c r="D56" s="163"/>
      <c r="E56" s="158"/>
    </row>
    <row r="57" spans="1:6" x14ac:dyDescent="0.3">
      <c r="A57" s="237"/>
      <c r="B57" s="120"/>
      <c r="C57" s="238" t="s">
        <v>411</v>
      </c>
      <c r="D57" s="163">
        <v>2387</v>
      </c>
      <c r="E57" s="158">
        <v>0</v>
      </c>
    </row>
    <row r="58" spans="1:6" x14ac:dyDescent="0.3">
      <c r="A58" s="108" t="s">
        <v>407</v>
      </c>
      <c r="B58" s="110"/>
      <c r="C58" s="227"/>
      <c r="D58" s="188">
        <f>+D48-D53</f>
        <v>-2387</v>
      </c>
      <c r="E58" s="161">
        <f>+E48-E53</f>
        <v>-74259</v>
      </c>
    </row>
    <row r="59" spans="1:6" x14ac:dyDescent="0.3">
      <c r="A59" s="108"/>
      <c r="B59" s="110"/>
      <c r="C59" s="227"/>
      <c r="D59" s="163"/>
      <c r="E59" s="158"/>
    </row>
    <row r="60" spans="1:6" x14ac:dyDescent="0.3">
      <c r="A60" s="108" t="s">
        <v>433</v>
      </c>
      <c r="B60" s="248"/>
      <c r="C60" s="229"/>
      <c r="D60" s="188">
        <f>+D34+D45+D58</f>
        <v>832480</v>
      </c>
      <c r="E60" s="161">
        <f>+E34+E45+E58</f>
        <v>547383</v>
      </c>
    </row>
    <row r="61" spans="1:6" x14ac:dyDescent="0.3">
      <c r="A61" s="108"/>
      <c r="B61" s="248"/>
      <c r="C61" s="229"/>
      <c r="D61" s="188"/>
      <c r="E61" s="161"/>
    </row>
    <row r="62" spans="1:6" s="222" customFormat="1" x14ac:dyDescent="0.3">
      <c r="A62" s="230"/>
      <c r="B62" s="303" t="s">
        <v>409</v>
      </c>
      <c r="C62" s="303"/>
      <c r="D62" s="231">
        <v>24036</v>
      </c>
      <c r="E62" s="232">
        <v>20521</v>
      </c>
      <c r="F62" s="225"/>
    </row>
    <row r="63" spans="1:6" x14ac:dyDescent="0.3">
      <c r="A63" s="237"/>
      <c r="B63" s="113"/>
      <c r="C63" s="227"/>
      <c r="D63" s="163"/>
      <c r="E63" s="158"/>
    </row>
    <row r="64" spans="1:6" x14ac:dyDescent="0.3">
      <c r="A64" s="137" t="s">
        <v>410</v>
      </c>
      <c r="B64" s="192"/>
      <c r="C64" s="249"/>
      <c r="D64" s="250">
        <f>+D60-D62</f>
        <v>808444</v>
      </c>
      <c r="E64" s="251">
        <f>+E60-E62</f>
        <v>526862</v>
      </c>
    </row>
    <row r="65" spans="4:5" x14ac:dyDescent="0.3">
      <c r="D65" s="175"/>
      <c r="E65" s="175"/>
    </row>
  </sheetData>
  <mergeCells count="16">
    <mergeCell ref="A3:C3"/>
    <mergeCell ref="B48:C48"/>
    <mergeCell ref="B53:C53"/>
    <mergeCell ref="B62:C62"/>
    <mergeCell ref="B30:C30"/>
    <mergeCell ref="B31:C31"/>
    <mergeCell ref="B37:C37"/>
    <mergeCell ref="B38:C38"/>
    <mergeCell ref="B43:C43"/>
    <mergeCell ref="B44:C44"/>
    <mergeCell ref="B29:C29"/>
    <mergeCell ref="B6:C6"/>
    <mergeCell ref="B7:C7"/>
    <mergeCell ref="B8:C8"/>
    <mergeCell ref="B10:C10"/>
    <mergeCell ref="B28:C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7"/>
  <sheetViews>
    <sheetView showGridLines="0" zoomScale="85" zoomScaleNormal="85" workbookViewId="0">
      <selection activeCell="D4" sqref="D4:I11"/>
    </sheetView>
  </sheetViews>
  <sheetFormatPr defaultRowHeight="14.4" x14ac:dyDescent="0.3"/>
  <cols>
    <col min="1" max="1" width="54" customWidth="1"/>
    <col min="2" max="2" width="9.33203125" style="47" customWidth="1"/>
    <col min="3" max="3" width="10.44140625" style="47" customWidth="1"/>
    <col min="4" max="4" width="10.88671875" bestFit="1" customWidth="1"/>
    <col min="5" max="6" width="11.6640625" customWidth="1"/>
    <col min="7" max="7" width="5" customWidth="1"/>
    <col min="8" max="9" width="14.5546875" customWidth="1"/>
    <col min="12" max="12" width="50.5546875" bestFit="1" customWidth="1"/>
  </cols>
  <sheetData>
    <row r="1" spans="1:14" ht="27.6" customHeight="1" x14ac:dyDescent="0.3">
      <c r="A1" s="254" t="s">
        <v>434</v>
      </c>
    </row>
    <row r="2" spans="1:14" x14ac:dyDescent="0.3">
      <c r="A2" s="306" t="s">
        <v>435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 x14ac:dyDescent="0.3">
      <c r="A3" s="9" t="s">
        <v>436</v>
      </c>
      <c r="L3" s="9" t="s">
        <v>437</v>
      </c>
    </row>
    <row r="4" spans="1:14" x14ac:dyDescent="0.3">
      <c r="E4" s="309" t="str">
        <f>+A6</f>
        <v>C-III 5) Strumenti finanziari derivati attivi (SP)</v>
      </c>
      <c r="F4" s="309"/>
      <c r="G4" s="85"/>
      <c r="H4" s="309" t="str">
        <f>+A11</f>
        <v>D-19 d) Svalutazioni di strumenti finanziari derivati (CE)</v>
      </c>
      <c r="I4" s="309"/>
    </row>
    <row r="5" spans="1:14" ht="15" customHeight="1" x14ac:dyDescent="0.3">
      <c r="A5" s="255">
        <v>42416</v>
      </c>
      <c r="B5" s="52" t="s">
        <v>31</v>
      </c>
      <c r="C5" s="52" t="s">
        <v>32</v>
      </c>
      <c r="E5" s="309"/>
      <c r="F5" s="309"/>
      <c r="G5" s="274"/>
      <c r="H5" s="309"/>
      <c r="I5" s="309"/>
      <c r="J5" s="215"/>
      <c r="L5" s="255">
        <v>42416</v>
      </c>
      <c r="M5" s="36" t="s">
        <v>31</v>
      </c>
      <c r="N5" s="36" t="s">
        <v>32</v>
      </c>
    </row>
    <row r="6" spans="1:14" x14ac:dyDescent="0.3">
      <c r="A6" t="s">
        <v>452</v>
      </c>
      <c r="B6" s="8">
        <v>2750</v>
      </c>
      <c r="C6" s="256"/>
      <c r="E6" s="268" t="s">
        <v>31</v>
      </c>
      <c r="F6" s="268" t="s">
        <v>32</v>
      </c>
      <c r="G6" s="67"/>
      <c r="H6" s="268" t="s">
        <v>31</v>
      </c>
      <c r="I6" s="268" t="s">
        <v>32</v>
      </c>
      <c r="J6" s="23"/>
      <c r="L6" t="s">
        <v>438</v>
      </c>
      <c r="M6" s="2"/>
      <c r="N6" s="257">
        <f>+B6</f>
        <v>2750</v>
      </c>
    </row>
    <row r="7" spans="1:14" x14ac:dyDescent="0.3">
      <c r="A7" t="s">
        <v>439</v>
      </c>
      <c r="B7" s="8"/>
      <c r="C7" s="256">
        <f>+B6</f>
        <v>2750</v>
      </c>
      <c r="D7" s="266">
        <f>+A5</f>
        <v>42416</v>
      </c>
      <c r="E7" s="64">
        <f>+B6</f>
        <v>2750</v>
      </c>
      <c r="F7" s="267"/>
      <c r="G7" s="267"/>
      <c r="H7" s="57"/>
      <c r="I7" s="267"/>
      <c r="J7" s="11"/>
      <c r="L7" t="s">
        <v>440</v>
      </c>
      <c r="M7" s="2">
        <f>+N6</f>
        <v>2750</v>
      </c>
      <c r="N7" s="257"/>
    </row>
    <row r="8" spans="1:14" x14ac:dyDescent="0.3">
      <c r="B8" s="7"/>
      <c r="C8" s="8"/>
      <c r="D8" s="27"/>
      <c r="E8" s="63"/>
      <c r="F8" s="65"/>
      <c r="G8" s="65"/>
      <c r="H8" s="63"/>
      <c r="I8" s="65"/>
      <c r="J8" s="47"/>
      <c r="M8" s="258"/>
      <c r="N8" s="2"/>
    </row>
    <row r="9" spans="1:14" x14ac:dyDescent="0.3">
      <c r="A9" s="255">
        <v>42735</v>
      </c>
      <c r="B9" s="52" t="s">
        <v>31</v>
      </c>
      <c r="C9" s="52" t="s">
        <v>32</v>
      </c>
      <c r="D9" s="266">
        <f>+A9</f>
        <v>42735</v>
      </c>
      <c r="E9" s="269"/>
      <c r="F9" s="65">
        <f>+C10</f>
        <v>2387</v>
      </c>
      <c r="G9" s="9"/>
      <c r="H9" s="63">
        <f>+F9</f>
        <v>2387</v>
      </c>
      <c r="I9" s="9"/>
      <c r="J9" s="9"/>
      <c r="L9" s="255">
        <v>42735</v>
      </c>
    </row>
    <row r="10" spans="1:14" x14ac:dyDescent="0.3">
      <c r="A10" s="259" t="s">
        <v>452</v>
      </c>
      <c r="B10" s="260"/>
      <c r="C10" s="261">
        <f>+B11</f>
        <v>2387</v>
      </c>
      <c r="D10" s="27"/>
      <c r="E10" s="211"/>
      <c r="F10" s="62"/>
      <c r="G10" s="61"/>
      <c r="H10" s="211"/>
      <c r="I10" s="61"/>
      <c r="L10" s="262" t="s">
        <v>441</v>
      </c>
      <c r="M10" s="2"/>
      <c r="N10" s="257">
        <f>+M11</f>
        <v>2387</v>
      </c>
    </row>
    <row r="11" spans="1:14" x14ac:dyDescent="0.3">
      <c r="A11" s="259" t="s">
        <v>453</v>
      </c>
      <c r="B11" s="260">
        <v>2387</v>
      </c>
      <c r="C11" s="261"/>
      <c r="D11" s="41" t="s">
        <v>151</v>
      </c>
      <c r="E11" s="51">
        <f>+E7-F9</f>
        <v>363</v>
      </c>
      <c r="F11" s="62"/>
      <c r="G11" s="61"/>
      <c r="H11" s="212"/>
      <c r="I11" s="61"/>
      <c r="L11" s="262" t="s">
        <v>442</v>
      </c>
      <c r="M11" s="2">
        <f>+B11</f>
        <v>2387</v>
      </c>
      <c r="N11" s="257"/>
    </row>
    <row r="12" spans="1:14" x14ac:dyDescent="0.3">
      <c r="A12" s="259"/>
      <c r="B12" s="7"/>
      <c r="C12" s="263"/>
    </row>
    <row r="13" spans="1:14" x14ac:dyDescent="0.3">
      <c r="A13" s="259" t="s">
        <v>443</v>
      </c>
      <c r="B13" s="263">
        <f>+B6-C10</f>
        <v>363</v>
      </c>
      <c r="C13" s="263"/>
      <c r="M13" s="264">
        <f>+M7-N10</f>
        <v>363</v>
      </c>
    </row>
    <row r="14" spans="1:14" x14ac:dyDescent="0.3">
      <c r="A14" s="74" t="s">
        <v>444</v>
      </c>
    </row>
    <row r="17" spans="1:14" x14ac:dyDescent="0.3">
      <c r="A17" s="307" t="s">
        <v>445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</row>
    <row r="18" spans="1:14" x14ac:dyDescent="0.3">
      <c r="A18" s="79" t="s">
        <v>446</v>
      </c>
    </row>
    <row r="19" spans="1:14" x14ac:dyDescent="0.3">
      <c r="A19" s="81"/>
    </row>
    <row r="20" spans="1:14" x14ac:dyDescent="0.3">
      <c r="B20" s="308"/>
      <c r="C20" s="308"/>
      <c r="L20" s="255">
        <v>42735</v>
      </c>
      <c r="M20" s="308"/>
      <c r="N20" s="308"/>
    </row>
    <row r="21" spans="1:14" x14ac:dyDescent="0.3">
      <c r="A21" s="255">
        <v>42735</v>
      </c>
      <c r="B21" s="52" t="s">
        <v>31</v>
      </c>
      <c r="C21" s="52" t="s">
        <v>32</v>
      </c>
      <c r="M21" s="36" t="s">
        <v>31</v>
      </c>
      <c r="N21" s="36" t="s">
        <v>32</v>
      </c>
    </row>
    <row r="22" spans="1:14" x14ac:dyDescent="0.3">
      <c r="A22" t="s">
        <v>454</v>
      </c>
      <c r="B22" s="8"/>
      <c r="C22" s="256">
        <v>11699</v>
      </c>
      <c r="L22" s="262" t="s">
        <v>447</v>
      </c>
      <c r="M22" s="2"/>
      <c r="N22" s="257">
        <v>11699</v>
      </c>
    </row>
    <row r="23" spans="1:14" x14ac:dyDescent="0.3">
      <c r="A23" t="s">
        <v>455</v>
      </c>
      <c r="B23" s="8">
        <f>C22*0.24</f>
        <v>2807.7599999999998</v>
      </c>
      <c r="C23" s="256"/>
      <c r="L23" s="262" t="s">
        <v>448</v>
      </c>
      <c r="M23" s="2">
        <f>N22*0.24</f>
        <v>2807.7599999999998</v>
      </c>
      <c r="N23" s="257"/>
    </row>
    <row r="24" spans="1:14" x14ac:dyDescent="0.3">
      <c r="A24" t="s">
        <v>456</v>
      </c>
      <c r="B24" s="7">
        <f>+C22-B23</f>
        <v>8891.24</v>
      </c>
      <c r="C24" s="8"/>
      <c r="L24" s="262" t="s">
        <v>449</v>
      </c>
      <c r="M24" s="258">
        <f>+N22-M23</f>
        <v>8891.24</v>
      </c>
      <c r="N24" s="2"/>
    </row>
    <row r="25" spans="1:14" x14ac:dyDescent="0.3">
      <c r="L25" s="74"/>
    </row>
    <row r="26" spans="1:14" x14ac:dyDescent="0.3">
      <c r="A26" s="74" t="s">
        <v>450</v>
      </c>
    </row>
    <row r="27" spans="1:14" x14ac:dyDescent="0.3">
      <c r="A27" s="74" t="s">
        <v>451</v>
      </c>
    </row>
  </sheetData>
  <mergeCells count="6">
    <mergeCell ref="A2:N2"/>
    <mergeCell ref="A17:N17"/>
    <mergeCell ref="B20:C20"/>
    <mergeCell ref="M20:N20"/>
    <mergeCell ref="E4:F5"/>
    <mergeCell ref="H4:I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Foglio1</vt:lpstr>
      <vt:lpstr>Foglio2</vt:lpstr>
      <vt:lpstr>Foglio3</vt:lpstr>
      <vt:lpstr>SP clean</vt:lpstr>
      <vt:lpstr>SP GR</vt:lpstr>
      <vt:lpstr>CE GR</vt:lpstr>
      <vt:lpstr>SP GR (2)</vt:lpstr>
      <vt:lpstr>CE GR (2)</vt:lpstr>
      <vt:lpstr>Derivati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Michele</cp:lastModifiedBy>
  <dcterms:created xsi:type="dcterms:W3CDTF">2017-03-31T14:47:46Z</dcterms:created>
  <dcterms:modified xsi:type="dcterms:W3CDTF">2017-09-06T17:30:57Z</dcterms:modified>
</cp:coreProperties>
</file>